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codeName="ЭтаКнига" defaultThemeVersion="124226"/>
  <xr:revisionPtr revIDLastSave="0" documentId="8_{EEFA926D-23F6-4590-8E74-4DD5C8FFED9C}" xr6:coauthVersionLast="37" xr6:coauthVersionMax="37" xr10:uidLastSave="{00000000-0000-0000-0000-000000000000}"/>
  <bookViews>
    <workbookView xWindow="0" yWindow="0" windowWidth="20490" windowHeight="7545" tabRatio="951" activeTab="26" xr2:uid="{00000000-000D-0000-FFFF-FFFF00000000}"/>
  </bookViews>
  <sheets>
    <sheet name="Название листов" sheetId="5" r:id="rId1"/>
    <sheet name="1" sheetId="53" state="hidden" r:id="rId2"/>
    <sheet name="2" sheetId="44" state="hidden" r:id="rId3"/>
    <sheet name="3" sheetId="45" state="hidden" r:id="rId4"/>
    <sheet name="4" sheetId="46" state="hidden" r:id="rId5"/>
    <sheet name="5" sheetId="40" r:id="rId6"/>
    <sheet name="6" sheetId="41" r:id="rId7"/>
    <sheet name="7" sheetId="42" r:id="rId8"/>
    <sheet name="9" sheetId="48" state="hidden" r:id="rId9"/>
    <sheet name="10" sheetId="49" state="hidden" r:id="rId10"/>
    <sheet name="11" sheetId="15" state="hidden" r:id="rId11"/>
    <sheet name="12" sheetId="38" state="hidden" r:id="rId12"/>
    <sheet name="13" sheetId="17" state="hidden" r:id="rId13"/>
    <sheet name="14" sheetId="36" state="hidden" r:id="rId14"/>
    <sheet name="8" sheetId="43" r:id="rId15"/>
    <sheet name="15" sheetId="19" r:id="rId16"/>
    <sheet name="16" sheetId="34" state="hidden" r:id="rId17"/>
    <sheet name="17" sheetId="21" r:id="rId18"/>
    <sheet name="18" sheetId="50" state="hidden" r:id="rId19"/>
    <sheet name="19" sheetId="23" state="hidden" r:id="rId20"/>
    <sheet name="20" sheetId="35" state="hidden" r:id="rId21"/>
    <sheet name="21" sheetId="25" r:id="rId22"/>
    <sheet name="22" sheetId="51" state="hidden" r:id="rId23"/>
    <sheet name="23" sheetId="52" state="hidden" r:id="rId24"/>
    <sheet name="24" sheetId="39" r:id="rId25"/>
    <sheet name="25" sheetId="28" r:id="rId26"/>
    <sheet name="26" sheetId="37" r:id="rId27"/>
    <sheet name="27" sheetId="30" r:id="rId28"/>
    <sheet name="28" sheetId="47" state="hidden" r:id="rId29"/>
    <sheet name="Оценка от учреждения" sheetId="4" r:id="rId30"/>
    <sheet name="СВЕРКА ДЕТЕЙ и кол-ва штатов" sheetId="32" r:id="rId31"/>
    <sheet name="Отчет 2020" sheetId="33" r:id="rId32"/>
  </sheets>
  <definedNames>
    <definedName name="_xlnm._FilterDatabase" localSheetId="0" hidden="1">'Название листов'!$A$2:$F$29</definedName>
    <definedName name="_xlnm._FilterDatabase" localSheetId="31" hidden="1">'Отчет 2020'!$A$29:$R$80</definedName>
    <definedName name="_xlnm._FilterDatabase" localSheetId="29" hidden="1">'Оценка от учреждения'!$A$3:$S$115</definedName>
    <definedName name="_xlnm.Print_Area" localSheetId="1">'1'!$A$1:$K$62</definedName>
    <definedName name="_xlnm.Print_Area" localSheetId="9">'10'!$A$1:$K$62</definedName>
    <definedName name="_xlnm.Print_Area" localSheetId="10">'11'!$A$1:$K$62</definedName>
    <definedName name="_xlnm.Print_Area" localSheetId="11">'12'!$A$1:$K$62</definedName>
    <definedName name="_xlnm.Print_Area" localSheetId="12">'13'!$A$1:$K$62</definedName>
    <definedName name="_xlnm.Print_Area" localSheetId="13">'14'!$A$1:$K$62</definedName>
    <definedName name="_xlnm.Print_Area" localSheetId="15">'15'!$A$1:$K$62</definedName>
    <definedName name="_xlnm.Print_Area" localSheetId="16">'16'!$A$1:$K$62</definedName>
    <definedName name="_xlnm.Print_Area" localSheetId="17">'17'!$A$1:$K$62</definedName>
    <definedName name="_xlnm.Print_Area" localSheetId="18">'18'!$A$1:$K$63</definedName>
    <definedName name="_xlnm.Print_Area" localSheetId="19">'19'!$A$1:$L$63</definedName>
    <definedName name="_xlnm.Print_Area" localSheetId="2">'2'!$A$1:$K$62</definedName>
    <definedName name="_xlnm.Print_Area" localSheetId="20">'20'!$A$1:$L$63</definedName>
    <definedName name="_xlnm.Print_Area" localSheetId="21">'21'!$A$1:$L$63</definedName>
    <definedName name="_xlnm.Print_Area" localSheetId="22">'22'!$A$1:$K$63</definedName>
    <definedName name="_xlnm.Print_Area" localSheetId="23">'23'!$A$1:$K$63</definedName>
    <definedName name="_xlnm.Print_Area" localSheetId="24">'24'!$A$1:$L$63</definedName>
    <definedName name="_xlnm.Print_Area" localSheetId="25">'25'!$A$1:$L$63</definedName>
    <definedName name="_xlnm.Print_Area" localSheetId="26">'26'!$A$1:$L$63</definedName>
    <definedName name="_xlnm.Print_Area" localSheetId="27">'27'!$A$1:$L$63</definedName>
    <definedName name="_xlnm.Print_Area" localSheetId="28">'28'!$A$1:$L$63</definedName>
    <definedName name="_xlnm.Print_Area" localSheetId="3">'3'!$A$1:$K$62</definedName>
    <definedName name="_xlnm.Print_Area" localSheetId="4">'4'!$A$1:$K$62</definedName>
    <definedName name="_xlnm.Print_Area" localSheetId="5">'5'!$A$1:$K$62</definedName>
    <definedName name="_xlnm.Print_Area" localSheetId="6">'6'!$A$1:$K$62</definedName>
    <definedName name="_xlnm.Print_Area" localSheetId="7">'7'!$A$1:$K$62</definedName>
    <definedName name="_xlnm.Print_Area" localSheetId="14">'8'!$A$1:$K$62</definedName>
    <definedName name="_xlnm.Print_Area" localSheetId="8">'9'!$A$1:$K$62</definedName>
    <definedName name="_xlnm.Print_Area" localSheetId="0">'Название листов'!$A$1:$F$44</definedName>
    <definedName name="_xlnm.Print_Area" localSheetId="31">'Отчет 2020'!$A$1:$R$171</definedName>
    <definedName name="_xlnm.Print_Area" localSheetId="29">'Оценка от учреждения'!$A$1:$O$120</definedName>
  </definedNames>
  <calcPr calcId="179021"/>
</workbook>
</file>

<file path=xl/calcChain.xml><?xml version="1.0" encoding="utf-8"?>
<calcChain xmlns="http://schemas.openxmlformats.org/spreadsheetml/2006/main">
  <c r="K40" i="32" l="1"/>
  <c r="H40" i="32"/>
  <c r="E40" i="32"/>
  <c r="B40" i="32"/>
  <c r="D40" i="32" s="1"/>
  <c r="K39" i="32"/>
  <c r="H39" i="32"/>
  <c r="E39" i="32"/>
  <c r="B39" i="32"/>
  <c r="K38" i="32"/>
  <c r="M38" i="32" s="1"/>
  <c r="H38" i="32"/>
  <c r="J38" i="32" s="1"/>
  <c r="E38" i="32"/>
  <c r="B38" i="32"/>
  <c r="K37" i="32"/>
  <c r="E37" i="32"/>
  <c r="B37" i="32"/>
  <c r="H36" i="32"/>
  <c r="E36" i="32"/>
  <c r="K35" i="32"/>
  <c r="H35" i="32"/>
  <c r="E35" i="32"/>
  <c r="K34" i="32"/>
  <c r="H34" i="32"/>
  <c r="E34" i="32"/>
  <c r="B34" i="32"/>
  <c r="K33" i="32"/>
  <c r="H33" i="32"/>
  <c r="E33" i="32"/>
  <c r="B33" i="32"/>
  <c r="K32" i="32"/>
  <c r="H32" i="32"/>
  <c r="J32" i="32" s="1"/>
  <c r="E32" i="32"/>
  <c r="B32" i="32"/>
  <c r="K31" i="32"/>
  <c r="M31" i="32" s="1"/>
  <c r="E31" i="32"/>
  <c r="B31" i="32"/>
  <c r="K30" i="32"/>
  <c r="M30" i="32" s="1"/>
  <c r="E30" i="32"/>
  <c r="B30" i="32"/>
  <c r="K29" i="32"/>
  <c r="M29" i="32" s="1"/>
  <c r="E29" i="32"/>
  <c r="G29" i="32" s="1"/>
  <c r="B29" i="32"/>
  <c r="M40" i="32"/>
  <c r="J40" i="32"/>
  <c r="G40" i="32"/>
  <c r="M39" i="32"/>
  <c r="G39" i="32"/>
  <c r="D39" i="32"/>
  <c r="G38" i="32"/>
  <c r="M37" i="32"/>
  <c r="G37" i="32"/>
  <c r="G36" i="32"/>
  <c r="M35" i="32"/>
  <c r="G35" i="32"/>
  <c r="M34" i="32"/>
  <c r="J34" i="32"/>
  <c r="G34" i="32"/>
  <c r="D34" i="32"/>
  <c r="M33" i="32"/>
  <c r="J33" i="32"/>
  <c r="G33" i="32"/>
  <c r="D33" i="32"/>
  <c r="M32" i="32"/>
  <c r="G32" i="32"/>
  <c r="G31" i="32"/>
  <c r="G30" i="32"/>
  <c r="O33" i="32" l="1"/>
  <c r="O40" i="32"/>
  <c r="D29" i="32"/>
  <c r="D30" i="32"/>
  <c r="D31" i="32"/>
  <c r="D32" i="32"/>
  <c r="J35" i="32"/>
  <c r="J36" i="32"/>
  <c r="D37" i="32"/>
  <c r="D38" i="32"/>
  <c r="O38" i="32" s="1"/>
  <c r="J39" i="32"/>
  <c r="O39" i="32" s="1"/>
  <c r="O32" i="32"/>
  <c r="O34" i="32"/>
  <c r="F42" i="40"/>
  <c r="E21" i="40" s="1"/>
  <c r="H31" i="32"/>
  <c r="J31" i="32" s="1"/>
  <c r="H30" i="32"/>
  <c r="J30" i="32" s="1"/>
  <c r="H29" i="32"/>
  <c r="J29" i="32" s="1"/>
  <c r="F40" i="39"/>
  <c r="F40" i="28"/>
  <c r="F40" i="37"/>
  <c r="F40" i="30"/>
  <c r="F40" i="25"/>
  <c r="F37" i="42"/>
  <c r="F37" i="43"/>
  <c r="F37" i="19"/>
  <c r="F37" i="21"/>
  <c r="F37" i="41"/>
  <c r="F47" i="42"/>
  <c r="I22" i="42" s="1"/>
  <c r="F47" i="19"/>
  <c r="I22" i="19" s="1"/>
  <c r="F47" i="21"/>
  <c r="I22" i="21" s="1"/>
  <c r="O31" i="32" l="1"/>
  <c r="O30" i="32"/>
  <c r="O29" i="32"/>
  <c r="F58" i="37"/>
  <c r="F59" i="37"/>
  <c r="F60" i="37"/>
  <c r="F55" i="40"/>
  <c r="B36" i="32" s="1"/>
  <c r="D36" i="32" s="1"/>
  <c r="F54" i="40"/>
  <c r="G8" i="32"/>
  <c r="F56" i="41"/>
  <c r="F55" i="43"/>
  <c r="H37" i="32" l="1"/>
  <c r="J37" i="32" s="1"/>
  <c r="O37" i="32" s="1"/>
  <c r="F47" i="41"/>
  <c r="I22" i="41" s="1"/>
  <c r="B35" i="32"/>
  <c r="D35" i="32" s="1"/>
  <c r="O35" i="32" s="1"/>
  <c r="F47" i="40"/>
  <c r="I22" i="40" s="1"/>
  <c r="K36" i="32"/>
  <c r="M36" i="32" s="1"/>
  <c r="O36" i="32" s="1"/>
  <c r="F47" i="43"/>
  <c r="I22" i="43" s="1"/>
  <c r="E43" i="41" l="1"/>
  <c r="E44" i="41" l="1"/>
  <c r="F39" i="30"/>
  <c r="F39" i="37" l="1"/>
  <c r="F38" i="30" l="1"/>
  <c r="F38" i="28"/>
  <c r="F39" i="39"/>
  <c r="F34" i="42" l="1"/>
  <c r="F44" i="37" l="1"/>
  <c r="K61" i="23"/>
  <c r="F44" i="23" s="1"/>
  <c r="L60" i="23"/>
  <c r="L59" i="23"/>
  <c r="L58" i="23"/>
  <c r="L57" i="23"/>
  <c r="L56" i="23"/>
  <c r="L55" i="23"/>
  <c r="L54" i="23"/>
  <c r="L53" i="23"/>
  <c r="L52" i="23"/>
  <c r="L51" i="23"/>
  <c r="L50" i="23"/>
  <c r="L49" i="23"/>
  <c r="K61" i="35"/>
  <c r="F44" i="35" s="1"/>
  <c r="L60" i="35"/>
  <c r="L59" i="35"/>
  <c r="L58" i="35"/>
  <c r="L57" i="35"/>
  <c r="L56" i="35"/>
  <c r="L55" i="35"/>
  <c r="L54" i="35"/>
  <c r="L53" i="35"/>
  <c r="L52" i="35"/>
  <c r="L51" i="35"/>
  <c r="L50" i="35"/>
  <c r="L49" i="35"/>
  <c r="K61" i="25"/>
  <c r="F44" i="25" s="1"/>
  <c r="L60" i="25"/>
  <c r="L59" i="25"/>
  <c r="L58" i="25"/>
  <c r="L57" i="25"/>
  <c r="L56" i="25"/>
  <c r="L55" i="25"/>
  <c r="L54" i="25"/>
  <c r="L53" i="25"/>
  <c r="L52" i="25"/>
  <c r="L51" i="25"/>
  <c r="L50" i="25"/>
  <c r="L49" i="25"/>
  <c r="L61" i="25" s="1"/>
  <c r="K61" i="51"/>
  <c r="F44" i="51" s="1"/>
  <c r="L60" i="51"/>
  <c r="L59" i="51"/>
  <c r="L58" i="51"/>
  <c r="L57" i="51"/>
  <c r="L56" i="51"/>
  <c r="L55" i="51"/>
  <c r="L54" i="51"/>
  <c r="L53" i="51"/>
  <c r="L52" i="51"/>
  <c r="L51" i="51"/>
  <c r="L50" i="51"/>
  <c r="L49" i="51"/>
  <c r="K61" i="52"/>
  <c r="F44" i="52" s="1"/>
  <c r="L60" i="52"/>
  <c r="L59" i="52"/>
  <c r="L58" i="52"/>
  <c r="L57" i="52"/>
  <c r="L56" i="52"/>
  <c r="L55" i="52"/>
  <c r="L54" i="52"/>
  <c r="L53" i="52"/>
  <c r="L52" i="52"/>
  <c r="L51" i="52"/>
  <c r="L50" i="52"/>
  <c r="L49" i="52"/>
  <c r="K61" i="39"/>
  <c r="F44" i="39" s="1"/>
  <c r="L60" i="39"/>
  <c r="L59" i="39"/>
  <c r="L58" i="39"/>
  <c r="L57" i="39"/>
  <c r="L56" i="39"/>
  <c r="L55" i="39"/>
  <c r="L54" i="39"/>
  <c r="L53" i="39"/>
  <c r="L52" i="39"/>
  <c r="L51" i="39"/>
  <c r="L50" i="39"/>
  <c r="L49" i="39"/>
  <c r="K61" i="28"/>
  <c r="F44" i="28" s="1"/>
  <c r="L60" i="28"/>
  <c r="L59" i="28"/>
  <c r="L58" i="28"/>
  <c r="L57" i="28"/>
  <c r="L56" i="28"/>
  <c r="L55" i="28"/>
  <c r="L54" i="28"/>
  <c r="L53" i="28"/>
  <c r="L52" i="28"/>
  <c r="L51" i="28"/>
  <c r="L50" i="28"/>
  <c r="L49" i="28"/>
  <c r="L61" i="28" s="1"/>
  <c r="K61" i="37"/>
  <c r="L60" i="37"/>
  <c r="L59" i="37"/>
  <c r="L58" i="37"/>
  <c r="L57" i="37"/>
  <c r="L56" i="37"/>
  <c r="L55" i="37"/>
  <c r="L54" i="37"/>
  <c r="L53" i="37"/>
  <c r="L52" i="37"/>
  <c r="L51" i="37"/>
  <c r="L50" i="37"/>
  <c r="L49" i="37"/>
  <c r="K61" i="30"/>
  <c r="F44" i="30" s="1"/>
  <c r="L60" i="30"/>
  <c r="L59" i="30"/>
  <c r="L58" i="30"/>
  <c r="L57" i="30"/>
  <c r="L56" i="30"/>
  <c r="L55" i="30"/>
  <c r="L54" i="30"/>
  <c r="L53" i="30"/>
  <c r="L52" i="30"/>
  <c r="L51" i="30"/>
  <c r="L50" i="30"/>
  <c r="L49" i="30"/>
  <c r="K61" i="47"/>
  <c r="F44" i="47" s="1"/>
  <c r="L60" i="47"/>
  <c r="L59" i="47"/>
  <c r="L58" i="47"/>
  <c r="L57" i="47"/>
  <c r="L56" i="47"/>
  <c r="L55" i="47"/>
  <c r="L54" i="47"/>
  <c r="L53" i="47"/>
  <c r="L52" i="47"/>
  <c r="L51" i="47"/>
  <c r="L50" i="47"/>
  <c r="L49" i="47"/>
  <c r="K61" i="50"/>
  <c r="F44" i="50" s="1"/>
  <c r="L60" i="50"/>
  <c r="L59" i="50"/>
  <c r="L58" i="50"/>
  <c r="L57" i="50"/>
  <c r="L56" i="50"/>
  <c r="L55" i="50"/>
  <c r="L54" i="50"/>
  <c r="L53" i="50"/>
  <c r="L52" i="50"/>
  <c r="L51" i="50"/>
  <c r="L50" i="50"/>
  <c r="L49" i="50"/>
  <c r="L61" i="50" s="1"/>
  <c r="F42" i="44"/>
  <c r="F42" i="45"/>
  <c r="F42" i="46"/>
  <c r="F42" i="41"/>
  <c r="F42" i="42"/>
  <c r="F42" i="43"/>
  <c r="F42" i="48"/>
  <c r="F42" i="49"/>
  <c r="F42" i="15"/>
  <c r="F42" i="38"/>
  <c r="F42" i="17"/>
  <c r="F42" i="36"/>
  <c r="F42" i="19"/>
  <c r="F42" i="34"/>
  <c r="F42" i="21"/>
  <c r="F42" i="53"/>
  <c r="F39" i="44"/>
  <c r="F21" i="44"/>
  <c r="F20" i="44"/>
  <c r="F39" i="45"/>
  <c r="F21" i="45"/>
  <c r="F20" i="45"/>
  <c r="F39" i="46"/>
  <c r="F21" i="46"/>
  <c r="F20" i="46"/>
  <c r="F39" i="48"/>
  <c r="F21" i="48"/>
  <c r="F20" i="48"/>
  <c r="F39" i="49"/>
  <c r="F21" i="49"/>
  <c r="F20" i="49"/>
  <c r="F39" i="15"/>
  <c r="F21" i="15"/>
  <c r="F20" i="15"/>
  <c r="F39" i="38"/>
  <c r="F21" i="38"/>
  <c r="F20" i="38"/>
  <c r="F39" i="17"/>
  <c r="F21" i="17"/>
  <c r="F20" i="17"/>
  <c r="F39" i="36"/>
  <c r="F21" i="36"/>
  <c r="F20" i="36"/>
  <c r="F39" i="34"/>
  <c r="F21" i="34"/>
  <c r="F20" i="34"/>
  <c r="F32" i="50"/>
  <c r="F21" i="50"/>
  <c r="F19" i="50"/>
  <c r="F32" i="23"/>
  <c r="F21" i="23"/>
  <c r="F19" i="23"/>
  <c r="F32" i="35"/>
  <c r="F21" i="35"/>
  <c r="F19" i="35"/>
  <c r="F32" i="51"/>
  <c r="F21" i="51"/>
  <c r="F19" i="51"/>
  <c r="F32" i="52"/>
  <c r="F21" i="52"/>
  <c r="F19" i="52"/>
  <c r="F32" i="47"/>
  <c r="F21" i="47"/>
  <c r="F19" i="47"/>
  <c r="F39" i="53"/>
  <c r="F21" i="53"/>
  <c r="F20" i="53"/>
  <c r="L61" i="30" l="1"/>
  <c r="L61" i="52"/>
  <c r="L61" i="23"/>
  <c r="L61" i="47"/>
  <c r="L61" i="37"/>
  <c r="L61" i="39"/>
  <c r="L61" i="51"/>
  <c r="L61" i="35"/>
  <c r="A16" i="32"/>
  <c r="A15" i="32"/>
  <c r="F34" i="50"/>
  <c r="F34" i="23"/>
  <c r="F34" i="35"/>
  <c r="F34" i="25"/>
  <c r="F32" i="25" s="1"/>
  <c r="F34" i="51"/>
  <c r="F34" i="52"/>
  <c r="F34" i="39"/>
  <c r="F32" i="39" s="1"/>
  <c r="F34" i="28"/>
  <c r="F32" i="28" s="1"/>
  <c r="F34" i="37"/>
  <c r="F32" i="37" s="1"/>
  <c r="F34" i="30"/>
  <c r="F32" i="30" s="1"/>
  <c r="F34" i="47"/>
  <c r="A17" i="32" l="1"/>
  <c r="G2" i="32"/>
  <c r="O3" i="32"/>
  <c r="Q3" i="32" s="1"/>
  <c r="A18" i="32" l="1"/>
  <c r="F41" i="44"/>
  <c r="F41" i="45"/>
  <c r="F41" i="46"/>
  <c r="F41" i="40"/>
  <c r="F39" i="40" s="1"/>
  <c r="F41" i="41"/>
  <c r="F39" i="41" s="1"/>
  <c r="F41" i="42"/>
  <c r="F39" i="42" s="1"/>
  <c r="F41" i="43"/>
  <c r="F39" i="43" s="1"/>
  <c r="F41" i="48"/>
  <c r="F41" i="49"/>
  <c r="F41" i="15"/>
  <c r="F41" i="38"/>
  <c r="F41" i="17"/>
  <c r="F41" i="36"/>
  <c r="F41" i="19"/>
  <c r="F39" i="19" s="1"/>
  <c r="F41" i="34"/>
  <c r="F41" i="21"/>
  <c r="F39" i="21" s="1"/>
  <c r="F34" i="53"/>
  <c r="A19" i="32" l="1"/>
  <c r="F41" i="53"/>
  <c r="N3" i="32"/>
  <c r="P3" i="32" s="1"/>
  <c r="E40" i="53"/>
  <c r="E41" i="53" s="1"/>
  <c r="F47" i="44"/>
  <c r="A20" i="32" l="1"/>
  <c r="E56" i="25"/>
  <c r="F38" i="37"/>
  <c r="F38" i="39"/>
  <c r="F37" i="39" s="1"/>
  <c r="F39" i="52"/>
  <c r="F38" i="52"/>
  <c r="F39" i="51"/>
  <c r="F38" i="51"/>
  <c r="F39" i="35"/>
  <c r="F38" i="35"/>
  <c r="F39" i="23"/>
  <c r="F38" i="23"/>
  <c r="F39" i="50"/>
  <c r="F38" i="50"/>
  <c r="F48" i="52"/>
  <c r="F47" i="45"/>
  <c r="F47" i="46"/>
  <c r="F47" i="48"/>
  <c r="F47" i="49"/>
  <c r="F47" i="15"/>
  <c r="F47" i="38"/>
  <c r="F47" i="17"/>
  <c r="F47" i="36"/>
  <c r="F47" i="34"/>
  <c r="F47" i="53"/>
  <c r="F42" i="52" l="1"/>
  <c r="F43" i="52"/>
  <c r="F45" i="52" s="1"/>
  <c r="A21" i="32"/>
  <c r="F48" i="51"/>
  <c r="F39" i="25"/>
  <c r="F38" i="25"/>
  <c r="F37" i="25" s="1"/>
  <c r="F43" i="51" l="1"/>
  <c r="F45" i="51" s="1"/>
  <c r="F42" i="51"/>
  <c r="A22" i="32"/>
  <c r="F50" i="30"/>
  <c r="F51" i="30"/>
  <c r="F52" i="30"/>
  <c r="F53" i="30"/>
  <c r="F54" i="30"/>
  <c r="F55" i="30"/>
  <c r="F56" i="30"/>
  <c r="F57" i="30"/>
  <c r="F58" i="30"/>
  <c r="F59" i="30"/>
  <c r="F60" i="30"/>
  <c r="E51" i="30"/>
  <c r="E52" i="30"/>
  <c r="E53" i="30"/>
  <c r="E54" i="30"/>
  <c r="E55" i="30"/>
  <c r="E56" i="30"/>
  <c r="E57" i="30"/>
  <c r="F48" i="30" l="1"/>
  <c r="I22" i="30" s="1"/>
  <c r="A23" i="32"/>
  <c r="E47" i="46"/>
  <c r="E58" i="30"/>
  <c r="E47" i="49" l="1"/>
  <c r="E47" i="34"/>
  <c r="E47" i="38"/>
  <c r="E47" i="15"/>
  <c r="E47" i="44"/>
  <c r="F42" i="30"/>
  <c r="F43" i="30"/>
  <c r="F45" i="30" s="1"/>
  <c r="E47" i="17"/>
  <c r="E47" i="53"/>
  <c r="E47" i="45"/>
  <c r="E47" i="36"/>
  <c r="A24" i="32"/>
  <c r="B3" i="32"/>
  <c r="B4" i="32"/>
  <c r="B5" i="32"/>
  <c r="B6" i="32"/>
  <c r="B7" i="32"/>
  <c r="B8" i="32"/>
  <c r="H8" i="32" s="1"/>
  <c r="B9" i="32"/>
  <c r="B10" i="32"/>
  <c r="B11" i="32"/>
  <c r="B12" i="32"/>
  <c r="B13" i="32"/>
  <c r="B2" i="32"/>
  <c r="E47" i="48" l="1"/>
  <c r="H113" i="4"/>
  <c r="H114" i="4"/>
  <c r="H112" i="4"/>
  <c r="N145" i="33" s="1"/>
  <c r="H109" i="4"/>
  <c r="N143" i="33" l="1"/>
  <c r="N146" i="33"/>
  <c r="J113" i="4"/>
  <c r="N147" i="33"/>
  <c r="J114" i="4"/>
  <c r="H105" i="4"/>
  <c r="H101" i="4"/>
  <c r="H97" i="4"/>
  <c r="H93" i="4"/>
  <c r="H94" i="4"/>
  <c r="H92" i="4"/>
  <c r="N130" i="33" s="1"/>
  <c r="H89" i="4"/>
  <c r="H90" i="4"/>
  <c r="H88" i="4"/>
  <c r="N127" i="33" s="1"/>
  <c r="H81" i="4"/>
  <c r="H82" i="4"/>
  <c r="H80" i="4"/>
  <c r="H77" i="4"/>
  <c r="H78" i="4"/>
  <c r="H76" i="4"/>
  <c r="H73" i="4"/>
  <c r="H74" i="4"/>
  <c r="H72" i="4"/>
  <c r="H70" i="4"/>
  <c r="N80" i="33" s="1"/>
  <c r="H65" i="4"/>
  <c r="H66" i="4"/>
  <c r="H64" i="4"/>
  <c r="N75" i="33" s="1"/>
  <c r="H62" i="4"/>
  <c r="H57" i="4"/>
  <c r="H58" i="4"/>
  <c r="H56" i="4"/>
  <c r="N69" i="33" s="1"/>
  <c r="H53" i="4"/>
  <c r="H54" i="4"/>
  <c r="H52" i="4"/>
  <c r="H49" i="4"/>
  <c r="H50" i="4"/>
  <c r="H48" i="4"/>
  <c r="N63" i="33" s="1"/>
  <c r="H45" i="4"/>
  <c r="H46" i="4"/>
  <c r="H44" i="4"/>
  <c r="N60" i="33" s="1"/>
  <c r="H41" i="4"/>
  <c r="H42" i="4"/>
  <c r="H40" i="4"/>
  <c r="N57" i="33" s="1"/>
  <c r="H37" i="4"/>
  <c r="H38" i="4"/>
  <c r="H36" i="4"/>
  <c r="N54" i="33" s="1"/>
  <c r="H34" i="4"/>
  <c r="H32" i="4"/>
  <c r="H30" i="4"/>
  <c r="H28" i="4"/>
  <c r="H26" i="4"/>
  <c r="H24" i="4"/>
  <c r="H22" i="4"/>
  <c r="H20" i="4"/>
  <c r="H17" i="4"/>
  <c r="J17" i="4" s="1"/>
  <c r="H18" i="4"/>
  <c r="J18" i="4" s="1"/>
  <c r="H16" i="4"/>
  <c r="H13" i="4"/>
  <c r="J13" i="4" s="1"/>
  <c r="H14" i="4"/>
  <c r="J14" i="4" s="1"/>
  <c r="H12" i="4"/>
  <c r="H9" i="4"/>
  <c r="J9" i="4" s="1"/>
  <c r="H10" i="4"/>
  <c r="J10" i="4" s="1"/>
  <c r="H8" i="4"/>
  <c r="H6" i="4"/>
  <c r="H5" i="4"/>
  <c r="H4" i="4"/>
  <c r="E50" i="37"/>
  <c r="F50" i="37"/>
  <c r="F48" i="37" s="1"/>
  <c r="I22" i="37" s="1"/>
  <c r="E51" i="37"/>
  <c r="F51" i="37"/>
  <c r="E52" i="37"/>
  <c r="F52" i="37"/>
  <c r="E53" i="37"/>
  <c r="F53" i="37"/>
  <c r="E54" i="37"/>
  <c r="F54" i="37"/>
  <c r="E55" i="37"/>
  <c r="F55" i="37"/>
  <c r="E56" i="37"/>
  <c r="F56" i="37"/>
  <c r="E57" i="37"/>
  <c r="F57" i="37"/>
  <c r="E58" i="37"/>
  <c r="E50" i="28"/>
  <c r="F50" i="28"/>
  <c r="E51" i="28"/>
  <c r="F51" i="28"/>
  <c r="E52" i="28"/>
  <c r="F52" i="28"/>
  <c r="E53" i="28"/>
  <c r="F53" i="28"/>
  <c r="E54" i="28"/>
  <c r="F54" i="28"/>
  <c r="E55" i="28"/>
  <c r="F55" i="28"/>
  <c r="E56" i="28"/>
  <c r="F56" i="28"/>
  <c r="E57" i="28"/>
  <c r="F57" i="28"/>
  <c r="E58" i="28"/>
  <c r="F58" i="28"/>
  <c r="F59" i="28"/>
  <c r="F60" i="28"/>
  <c r="E50" i="39"/>
  <c r="F50" i="39"/>
  <c r="E51" i="39"/>
  <c r="F51" i="39"/>
  <c r="E52" i="39"/>
  <c r="F52" i="39"/>
  <c r="E53" i="39"/>
  <c r="F53" i="39"/>
  <c r="E54" i="39"/>
  <c r="F54" i="39"/>
  <c r="E55" i="39"/>
  <c r="F55" i="39"/>
  <c r="E56" i="39"/>
  <c r="F56" i="39"/>
  <c r="E57" i="39"/>
  <c r="F57" i="39"/>
  <c r="E58" i="39"/>
  <c r="F58" i="39"/>
  <c r="F59" i="39"/>
  <c r="F60" i="39"/>
  <c r="E50" i="25"/>
  <c r="F50" i="25"/>
  <c r="E51" i="25"/>
  <c r="F51" i="25"/>
  <c r="E52" i="25"/>
  <c r="F52" i="25"/>
  <c r="E53" i="25"/>
  <c r="F53" i="25"/>
  <c r="E54" i="25"/>
  <c r="F54" i="25"/>
  <c r="E55" i="25"/>
  <c r="F55" i="25"/>
  <c r="F56" i="25"/>
  <c r="E57" i="25"/>
  <c r="F57" i="25"/>
  <c r="E58" i="25"/>
  <c r="F58" i="25"/>
  <c r="F59" i="25"/>
  <c r="F60" i="25"/>
  <c r="F49" i="25"/>
  <c r="E49" i="25"/>
  <c r="E50" i="35"/>
  <c r="F50" i="35"/>
  <c r="E51" i="35"/>
  <c r="F51" i="35"/>
  <c r="E52" i="35"/>
  <c r="F52" i="35"/>
  <c r="E53" i="35"/>
  <c r="F53" i="35"/>
  <c r="E54" i="35"/>
  <c r="F54" i="35"/>
  <c r="E55" i="35"/>
  <c r="F55" i="35"/>
  <c r="E56" i="35"/>
  <c r="F56" i="35"/>
  <c r="E57" i="35"/>
  <c r="F57" i="35"/>
  <c r="E58" i="35"/>
  <c r="F58" i="35"/>
  <c r="E59" i="35"/>
  <c r="F59" i="35"/>
  <c r="E60" i="35"/>
  <c r="F60" i="35"/>
  <c r="F49" i="35"/>
  <c r="E49" i="35"/>
  <c r="F50" i="23"/>
  <c r="F51" i="23"/>
  <c r="F52" i="23"/>
  <c r="F53" i="23"/>
  <c r="F54" i="23"/>
  <c r="F55" i="23"/>
  <c r="F56" i="23"/>
  <c r="F57" i="23"/>
  <c r="F58" i="23"/>
  <c r="F59" i="23"/>
  <c r="F60" i="23"/>
  <c r="E50" i="23"/>
  <c r="E51" i="23"/>
  <c r="E52" i="23"/>
  <c r="E53" i="23"/>
  <c r="E54" i="23"/>
  <c r="E55" i="23"/>
  <c r="E56" i="23"/>
  <c r="E57" i="23"/>
  <c r="E58" i="23"/>
  <c r="E59" i="23"/>
  <c r="E60" i="23"/>
  <c r="F49" i="23"/>
  <c r="E49" i="23"/>
  <c r="E50" i="50"/>
  <c r="F50" i="50"/>
  <c r="E51" i="50"/>
  <c r="F51" i="50"/>
  <c r="E52" i="50"/>
  <c r="F52" i="50"/>
  <c r="E53" i="50"/>
  <c r="F53" i="50"/>
  <c r="E54" i="50"/>
  <c r="F54" i="50"/>
  <c r="E55" i="50"/>
  <c r="F55" i="50"/>
  <c r="E56" i="50"/>
  <c r="F56" i="50"/>
  <c r="E57" i="50"/>
  <c r="F57" i="50"/>
  <c r="E58" i="50"/>
  <c r="F58" i="50"/>
  <c r="E59" i="50"/>
  <c r="F59" i="50"/>
  <c r="E60" i="50"/>
  <c r="F60" i="50"/>
  <c r="F49" i="50"/>
  <c r="E49" i="50"/>
  <c r="F48" i="50" l="1"/>
  <c r="F48" i="35"/>
  <c r="F48" i="25"/>
  <c r="I22" i="25" s="1"/>
  <c r="F48" i="28"/>
  <c r="I22" i="28" s="1"/>
  <c r="F48" i="39"/>
  <c r="I22" i="39" s="1"/>
  <c r="F42" i="50"/>
  <c r="F43" i="50"/>
  <c r="F45" i="50" s="1"/>
  <c r="F43" i="35"/>
  <c r="F45" i="35" s="1"/>
  <c r="F42" i="35"/>
  <c r="N55" i="33"/>
  <c r="J37" i="4"/>
  <c r="N31" i="33"/>
  <c r="J5" i="4"/>
  <c r="N56" i="33"/>
  <c r="J38" i="4"/>
  <c r="N58" i="33"/>
  <c r="J41" i="4"/>
  <c r="N62" i="33"/>
  <c r="J46" i="4"/>
  <c r="N64" i="33"/>
  <c r="J49" i="4"/>
  <c r="N68" i="33"/>
  <c r="J54" i="4"/>
  <c r="N70" i="33"/>
  <c r="J57" i="4"/>
  <c r="N74" i="33"/>
  <c r="N76" i="33"/>
  <c r="J65" i="4"/>
  <c r="N116" i="33"/>
  <c r="J73" i="4"/>
  <c r="N120" i="33"/>
  <c r="J78" i="4"/>
  <c r="N122" i="33"/>
  <c r="J81" i="4"/>
  <c r="N128" i="33"/>
  <c r="J89" i="4"/>
  <c r="N132" i="33"/>
  <c r="J94" i="4"/>
  <c r="N134" i="33"/>
  <c r="N140" i="33"/>
  <c r="N32" i="33"/>
  <c r="J6" i="4"/>
  <c r="N59" i="33"/>
  <c r="J42" i="4"/>
  <c r="N61" i="33"/>
  <c r="J45" i="4"/>
  <c r="N65" i="33"/>
  <c r="J50" i="4"/>
  <c r="N67" i="33"/>
  <c r="J53" i="4"/>
  <c r="N71" i="33"/>
  <c r="J58" i="4"/>
  <c r="N77" i="33"/>
  <c r="J66" i="4"/>
  <c r="N117" i="33"/>
  <c r="J74" i="4"/>
  <c r="N119" i="33"/>
  <c r="J77" i="4"/>
  <c r="N123" i="33"/>
  <c r="J82" i="4"/>
  <c r="N129" i="33"/>
  <c r="J90" i="4"/>
  <c r="N131" i="33"/>
  <c r="J93" i="4"/>
  <c r="E48" i="23"/>
  <c r="N30" i="33"/>
  <c r="N66" i="33"/>
  <c r="N118" i="33"/>
  <c r="N121" i="33"/>
  <c r="N115" i="33"/>
  <c r="N137" i="33"/>
  <c r="F48" i="23"/>
  <c r="E50" i="47"/>
  <c r="E51" i="47"/>
  <c r="B17" i="32" s="1"/>
  <c r="C17" i="32" s="1"/>
  <c r="E52" i="47"/>
  <c r="B18" i="32" s="1"/>
  <c r="C18" i="32" s="1"/>
  <c r="E53" i="47"/>
  <c r="B19" i="32" s="1"/>
  <c r="C19" i="32" s="1"/>
  <c r="E54" i="47"/>
  <c r="B20" i="32" s="1"/>
  <c r="C20" i="32" s="1"/>
  <c r="E55" i="47"/>
  <c r="B21" i="32" s="1"/>
  <c r="C21" i="32" s="1"/>
  <c r="E56" i="47"/>
  <c r="B22" i="32" s="1"/>
  <c r="C22" i="32" s="1"/>
  <c r="E57" i="47"/>
  <c r="B23" i="32" s="1"/>
  <c r="C23" i="32" s="1"/>
  <c r="E58" i="47"/>
  <c r="B24" i="32" s="1"/>
  <c r="C24" i="32" s="1"/>
  <c r="E59" i="47"/>
  <c r="E60" i="47"/>
  <c r="E49" i="47"/>
  <c r="B15" i="32" s="1"/>
  <c r="C15" i="32" s="1"/>
  <c r="F50" i="47"/>
  <c r="C3" i="32" s="1"/>
  <c r="F51" i="47"/>
  <c r="F52" i="47"/>
  <c r="C5" i="32" s="1"/>
  <c r="F53" i="47"/>
  <c r="C6" i="32" s="1"/>
  <c r="F54" i="47"/>
  <c r="C7" i="32" s="1"/>
  <c r="F55" i="47"/>
  <c r="C8" i="32" s="1"/>
  <c r="F56" i="47"/>
  <c r="C9" i="32" s="1"/>
  <c r="F57" i="47"/>
  <c r="C10" i="32" s="1"/>
  <c r="F58" i="47"/>
  <c r="C11" i="32" s="1"/>
  <c r="F59" i="47"/>
  <c r="C12" i="32" s="1"/>
  <c r="F60" i="47"/>
  <c r="C13" i="32" s="1"/>
  <c r="F49" i="47"/>
  <c r="E38" i="53"/>
  <c r="E35" i="53" s="1"/>
  <c r="E43" i="53"/>
  <c r="E44" i="53" s="1"/>
  <c r="E42" i="53" s="1"/>
  <c r="E39" i="53"/>
  <c r="E20" i="53"/>
  <c r="F41" i="52"/>
  <c r="E48" i="52"/>
  <c r="F37" i="52"/>
  <c r="E33" i="52"/>
  <c r="E34" i="52" s="1"/>
  <c r="E32" i="52" s="1"/>
  <c r="E19" i="52"/>
  <c r="E48" i="51"/>
  <c r="F37" i="51"/>
  <c r="E33" i="51"/>
  <c r="E34" i="51" s="1"/>
  <c r="E32" i="51" s="1"/>
  <c r="F42" i="25" l="1"/>
  <c r="F43" i="25"/>
  <c r="F45" i="25" s="1"/>
  <c r="F35" i="52"/>
  <c r="E20" i="52" s="1"/>
  <c r="F20" i="52" s="1"/>
  <c r="F42" i="23"/>
  <c r="F43" i="23"/>
  <c r="F45" i="23" s="1"/>
  <c r="F42" i="37"/>
  <c r="F43" i="37"/>
  <c r="F45" i="37" s="1"/>
  <c r="F43" i="28"/>
  <c r="F45" i="28" s="1"/>
  <c r="F42" i="28"/>
  <c r="F43" i="39"/>
  <c r="F45" i="39" s="1"/>
  <c r="F42" i="39"/>
  <c r="C2" i="32"/>
  <c r="D2" i="32" s="1"/>
  <c r="F48" i="47"/>
  <c r="G32" i="52"/>
  <c r="C4" i="32"/>
  <c r="I92" i="4"/>
  <c r="I5" i="4"/>
  <c r="O31" i="33" s="1"/>
  <c r="Q31" i="33" s="1"/>
  <c r="G39" i="53"/>
  <c r="H22" i="53"/>
  <c r="H7" i="4" s="1"/>
  <c r="J7" i="4" s="1"/>
  <c r="G47" i="53"/>
  <c r="G42" i="53"/>
  <c r="E34" i="53"/>
  <c r="E33" i="53" s="1"/>
  <c r="E32" i="53"/>
  <c r="E21" i="53"/>
  <c r="I22" i="53"/>
  <c r="F38" i="53"/>
  <c r="G32" i="51"/>
  <c r="E19" i="51"/>
  <c r="E41" i="51"/>
  <c r="E43" i="51"/>
  <c r="E45" i="51" s="1"/>
  <c r="E42" i="51" s="1"/>
  <c r="G42" i="51" s="1"/>
  <c r="H22" i="51"/>
  <c r="H91" i="4" s="1"/>
  <c r="E41" i="52"/>
  <c r="E43" i="52"/>
  <c r="E45" i="52" s="1"/>
  <c r="E42" i="52" s="1"/>
  <c r="G42" i="52" s="1"/>
  <c r="H22" i="52"/>
  <c r="H95" i="4" s="1"/>
  <c r="G48" i="51"/>
  <c r="F36" i="52"/>
  <c r="G48" i="52"/>
  <c r="F41" i="51"/>
  <c r="F35" i="51" s="1"/>
  <c r="E21" i="51"/>
  <c r="I22" i="51"/>
  <c r="E21" i="52"/>
  <c r="I22" i="52"/>
  <c r="I95" i="4" s="1"/>
  <c r="J159" i="33" l="1"/>
  <c r="J91" i="4"/>
  <c r="J160" i="33"/>
  <c r="J95" i="4"/>
  <c r="F32" i="53"/>
  <c r="E19" i="53" s="1"/>
  <c r="F19" i="53" s="1"/>
  <c r="F33" i="53"/>
  <c r="F43" i="47"/>
  <c r="F45" i="47" s="1"/>
  <c r="F42" i="47"/>
  <c r="I93" i="4"/>
  <c r="O131" i="33" s="1"/>
  <c r="Q131" i="33" s="1"/>
  <c r="O130" i="33"/>
  <c r="Q130" i="33" s="1"/>
  <c r="J92" i="4"/>
  <c r="G45" i="53"/>
  <c r="G60" i="53" s="1"/>
  <c r="I88" i="4"/>
  <c r="G22" i="52"/>
  <c r="I94" i="4"/>
  <c r="O132" i="33" s="1"/>
  <c r="Q132" i="33" s="1"/>
  <c r="I90" i="4"/>
  <c r="O129" i="33" s="1"/>
  <c r="Q129" i="33" s="1"/>
  <c r="J22" i="51"/>
  <c r="I91" i="4"/>
  <c r="K159" i="33" s="1"/>
  <c r="I6" i="4"/>
  <c r="O32" i="33" s="1"/>
  <c r="Q32" i="33" s="1"/>
  <c r="J22" i="53"/>
  <c r="I7" i="4"/>
  <c r="K88" i="33" s="1"/>
  <c r="F36" i="51"/>
  <c r="E20" i="51"/>
  <c r="F20" i="51" s="1"/>
  <c r="E38" i="52"/>
  <c r="E38" i="51"/>
  <c r="J22" i="52"/>
  <c r="O127" i="33" l="1"/>
  <c r="Q127" i="33" s="1"/>
  <c r="J88" i="4"/>
  <c r="K22" i="52"/>
  <c r="G22" i="51"/>
  <c r="K22" i="51" s="1"/>
  <c r="I89" i="4"/>
  <c r="O128" i="33" s="1"/>
  <c r="Q128" i="33" s="1"/>
  <c r="G22" i="53"/>
  <c r="K22" i="53" s="1"/>
  <c r="I4" i="4"/>
  <c r="J4" i="4" s="1"/>
  <c r="E35" i="51"/>
  <c r="G35" i="51" s="1"/>
  <c r="G46" i="51" s="1"/>
  <c r="G61" i="51" s="1"/>
  <c r="E37" i="51"/>
  <c r="E36" i="51" s="1"/>
  <c r="E35" i="52"/>
  <c r="G35" i="52" s="1"/>
  <c r="G46" i="52" s="1"/>
  <c r="G61" i="52" s="1"/>
  <c r="E37" i="52"/>
  <c r="E36" i="52" s="1"/>
  <c r="O30" i="33" l="1"/>
  <c r="Q30" i="33" s="1"/>
  <c r="E48" i="50"/>
  <c r="F41" i="50"/>
  <c r="F35" i="50" s="1"/>
  <c r="F37" i="50"/>
  <c r="E20" i="50"/>
  <c r="F20" i="50" s="1"/>
  <c r="E33" i="50"/>
  <c r="E34" i="50" s="1"/>
  <c r="E32" i="50" s="1"/>
  <c r="E19" i="50"/>
  <c r="G47" i="49"/>
  <c r="E38" i="49"/>
  <c r="E35" i="49" s="1"/>
  <c r="E43" i="49"/>
  <c r="E44" i="49" s="1"/>
  <c r="E42" i="49" s="1"/>
  <c r="E40" i="49"/>
  <c r="E41" i="49" s="1"/>
  <c r="E39" i="49" s="1"/>
  <c r="E20" i="49"/>
  <c r="F34" i="49"/>
  <c r="H22" i="49"/>
  <c r="H43" i="4" s="1"/>
  <c r="J97" i="33" l="1"/>
  <c r="J43" i="4"/>
  <c r="I73" i="4"/>
  <c r="G39" i="49"/>
  <c r="I41" i="4"/>
  <c r="O58" i="33" s="1"/>
  <c r="Q58" i="33" s="1"/>
  <c r="G22" i="50"/>
  <c r="I72" i="4"/>
  <c r="J72" i="4" s="1"/>
  <c r="G42" i="49"/>
  <c r="E41" i="50"/>
  <c r="E43" i="50"/>
  <c r="E45" i="50" s="1"/>
  <c r="E42" i="50" s="1"/>
  <c r="G42" i="50" s="1"/>
  <c r="H22" i="50"/>
  <c r="H75" i="4" s="1"/>
  <c r="F36" i="50"/>
  <c r="G48" i="50"/>
  <c r="G32" i="50"/>
  <c r="E21" i="50"/>
  <c r="I22" i="50"/>
  <c r="E34" i="49"/>
  <c r="E33" i="49" s="1"/>
  <c r="E32" i="49"/>
  <c r="E21" i="49"/>
  <c r="I22" i="49"/>
  <c r="F38" i="49"/>
  <c r="F32" i="49" s="1"/>
  <c r="J155" i="33" l="1"/>
  <c r="J75" i="4"/>
  <c r="O115" i="33"/>
  <c r="Q115" i="33" s="1"/>
  <c r="O116" i="33"/>
  <c r="Q116" i="33" s="1"/>
  <c r="J22" i="49"/>
  <c r="I43" i="4"/>
  <c r="K97" i="33" s="1"/>
  <c r="N97" i="33" s="1"/>
  <c r="J22" i="50"/>
  <c r="K22" i="50" s="1"/>
  <c r="I75" i="4"/>
  <c r="I42" i="4"/>
  <c r="O59" i="33" s="1"/>
  <c r="Q59" i="33" s="1"/>
  <c r="I74" i="4"/>
  <c r="E38" i="50"/>
  <c r="E19" i="49"/>
  <c r="F19" i="49" s="1"/>
  <c r="F33" i="49"/>
  <c r="K75" i="4" l="1"/>
  <c r="G32" i="49"/>
  <c r="G45" i="49" s="1"/>
  <c r="G60" i="49" s="1"/>
  <c r="O117" i="33"/>
  <c r="Q117" i="33" s="1"/>
  <c r="K72" i="4"/>
  <c r="G22" i="49"/>
  <c r="K22" i="49" s="1"/>
  <c r="I40" i="4"/>
  <c r="E35" i="50"/>
  <c r="G35" i="50" s="1"/>
  <c r="G46" i="50" s="1"/>
  <c r="G61" i="50" s="1"/>
  <c r="E37" i="50"/>
  <c r="E36" i="50" s="1"/>
  <c r="L72" i="4" l="1"/>
  <c r="O57" i="33"/>
  <c r="Q57" i="33" s="1"/>
  <c r="J40" i="4"/>
  <c r="G47" i="48"/>
  <c r="E43" i="48"/>
  <c r="E44" i="48" s="1"/>
  <c r="E42" i="48" s="1"/>
  <c r="E40" i="48"/>
  <c r="E41" i="48" s="1"/>
  <c r="E39" i="48" s="1"/>
  <c r="E20" i="48"/>
  <c r="F34" i="48"/>
  <c r="I22" i="48"/>
  <c r="I39" i="4" s="1"/>
  <c r="K96" i="33" s="1"/>
  <c r="E21" i="48"/>
  <c r="E48" i="47"/>
  <c r="F41" i="47"/>
  <c r="F35" i="47" s="1"/>
  <c r="E20" i="47" s="1"/>
  <c r="F20" i="47" s="1"/>
  <c r="F37" i="47"/>
  <c r="E33" i="47"/>
  <c r="E34" i="47" s="1"/>
  <c r="E32" i="47" s="1"/>
  <c r="E19" i="47"/>
  <c r="G39" i="48" l="1"/>
  <c r="G32" i="47"/>
  <c r="I113" i="4"/>
  <c r="I37" i="4"/>
  <c r="O55" i="33" s="1"/>
  <c r="I112" i="4"/>
  <c r="J112" i="4" s="1"/>
  <c r="I38" i="4"/>
  <c r="O56" i="33" s="1"/>
  <c r="E38" i="48"/>
  <c r="E35" i="48" s="1"/>
  <c r="E34" i="48" s="1"/>
  <c r="E33" i="48" s="1"/>
  <c r="H22" i="48"/>
  <c r="G42" i="48"/>
  <c r="F38" i="48"/>
  <c r="F32" i="48" s="1"/>
  <c r="E41" i="47"/>
  <c r="E43" i="47"/>
  <c r="E45" i="47" s="1"/>
  <c r="E42" i="47" s="1"/>
  <c r="G42" i="47" s="1"/>
  <c r="H22" i="47"/>
  <c r="H115" i="4" s="1"/>
  <c r="F36" i="47"/>
  <c r="G48" i="47"/>
  <c r="E21" i="47"/>
  <c r="G22" i="47" s="1"/>
  <c r="I22" i="47"/>
  <c r="I115" i="4" s="1"/>
  <c r="J165" i="33" l="1"/>
  <c r="J115" i="4"/>
  <c r="K115" i="4" s="1"/>
  <c r="E32" i="48"/>
  <c r="O145" i="33"/>
  <c r="O146" i="33"/>
  <c r="I114" i="4"/>
  <c r="K165" i="33"/>
  <c r="J22" i="48"/>
  <c r="H39" i="4"/>
  <c r="Q56" i="33"/>
  <c r="T56" i="33"/>
  <c r="T55" i="33"/>
  <c r="Q55" i="33"/>
  <c r="J22" i="47"/>
  <c r="K22" i="47" s="1"/>
  <c r="F33" i="48"/>
  <c r="E19" i="48"/>
  <c r="F19" i="48" s="1"/>
  <c r="E38" i="47"/>
  <c r="J96" i="33" l="1"/>
  <c r="N96" i="33" s="1"/>
  <c r="J39" i="4"/>
  <c r="Q145" i="33"/>
  <c r="T145" i="33"/>
  <c r="T96" i="33"/>
  <c r="O147" i="33"/>
  <c r="K112" i="4"/>
  <c r="L112" i="4" s="1"/>
  <c r="Q146" i="33"/>
  <c r="T146" i="33"/>
  <c r="G22" i="48"/>
  <c r="K22" i="48" s="1"/>
  <c r="I36" i="4"/>
  <c r="N165" i="33"/>
  <c r="T165" i="33"/>
  <c r="G32" i="48"/>
  <c r="G45" i="48" s="1"/>
  <c r="G60" i="48" s="1"/>
  <c r="E35" i="47"/>
  <c r="G35" i="47" s="1"/>
  <c r="G46" i="47" s="1"/>
  <c r="G61" i="47" s="1"/>
  <c r="E37" i="47"/>
  <c r="E36" i="47" s="1"/>
  <c r="O54" i="33" l="1"/>
  <c r="Q54" i="33" s="1"/>
  <c r="J36" i="4"/>
  <c r="Q147" i="33"/>
  <c r="T147" i="33"/>
  <c r="T54" i="33"/>
  <c r="G47" i="46"/>
  <c r="E43" i="46"/>
  <c r="E44" i="46" s="1"/>
  <c r="E42" i="46" s="1"/>
  <c r="E21" i="46"/>
  <c r="E40" i="46"/>
  <c r="E41" i="46" s="1"/>
  <c r="E39" i="46" s="1"/>
  <c r="F38" i="46"/>
  <c r="F34" i="46"/>
  <c r="I22" i="46"/>
  <c r="I19" i="4" s="1"/>
  <c r="K91" i="33" s="1"/>
  <c r="G47" i="45"/>
  <c r="E43" i="45"/>
  <c r="E44" i="45" s="1"/>
  <c r="E42" i="45" s="1"/>
  <c r="E40" i="45"/>
  <c r="E41" i="45" s="1"/>
  <c r="E39" i="45" s="1"/>
  <c r="E20" i="45"/>
  <c r="F34" i="45"/>
  <c r="I22" i="45"/>
  <c r="I15" i="4" s="1"/>
  <c r="K90" i="33" s="1"/>
  <c r="E21" i="45"/>
  <c r="F32" i="46" l="1"/>
  <c r="E19" i="46" s="1"/>
  <c r="G39" i="45"/>
  <c r="I14" i="4"/>
  <c r="I13" i="4"/>
  <c r="E38" i="45"/>
  <c r="E35" i="45" s="1"/>
  <c r="E32" i="45" s="1"/>
  <c r="G42" i="46"/>
  <c r="I18" i="4"/>
  <c r="G39" i="46"/>
  <c r="E20" i="46"/>
  <c r="H22" i="45"/>
  <c r="F33" i="46"/>
  <c r="H22" i="46"/>
  <c r="J22" i="46" s="1"/>
  <c r="E38" i="46"/>
  <c r="E35" i="46" s="1"/>
  <c r="E34" i="46" s="1"/>
  <c r="G42" i="45"/>
  <c r="F38" i="45"/>
  <c r="F32" i="45" s="1"/>
  <c r="F19" i="46" l="1"/>
  <c r="I16" i="4"/>
  <c r="J16" i="4" s="1"/>
  <c r="E34" i="45"/>
  <c r="E33" i="45" s="1"/>
  <c r="J22" i="45"/>
  <c r="H15" i="4"/>
  <c r="J15" i="4" s="1"/>
  <c r="G22" i="46"/>
  <c r="K22" i="46" s="1"/>
  <c r="I17" i="4"/>
  <c r="H19" i="4"/>
  <c r="J19" i="4" s="1"/>
  <c r="F33" i="45"/>
  <c r="E19" i="45"/>
  <c r="F19" i="45" s="1"/>
  <c r="G22" i="45" l="1"/>
  <c r="K22" i="45" s="1"/>
  <c r="I12" i="4"/>
  <c r="J12" i="4" s="1"/>
  <c r="E32" i="46"/>
  <c r="G32" i="46" s="1"/>
  <c r="G45" i="46" s="1"/>
  <c r="G60" i="46" s="1"/>
  <c r="E33" i="46"/>
  <c r="G32" i="45"/>
  <c r="G45" i="45" s="1"/>
  <c r="G60" i="45" s="1"/>
  <c r="G47" i="44" l="1"/>
  <c r="E43" i="44"/>
  <c r="E44" i="44" s="1"/>
  <c r="E42" i="44" s="1"/>
  <c r="E40" i="44"/>
  <c r="E41" i="44" s="1"/>
  <c r="E39" i="44" s="1"/>
  <c r="E20" i="44"/>
  <c r="F38" i="44"/>
  <c r="F34" i="44"/>
  <c r="I22" i="44"/>
  <c r="I11" i="4" s="1"/>
  <c r="K89" i="33" s="1"/>
  <c r="E21" i="44"/>
  <c r="F32" i="44" l="1"/>
  <c r="E19" i="44" s="1"/>
  <c r="F19" i="44" s="1"/>
  <c r="G22" i="44" s="1"/>
  <c r="G42" i="44"/>
  <c r="I9" i="4"/>
  <c r="G39" i="44"/>
  <c r="I10" i="4"/>
  <c r="F33" i="44"/>
  <c r="H22" i="44"/>
  <c r="E38" i="44"/>
  <c r="E35" i="44" s="1"/>
  <c r="I8" i="4" l="1"/>
  <c r="J8" i="4" s="1"/>
  <c r="G45" i="44"/>
  <c r="G60" i="44" s="1"/>
  <c r="J22" i="44"/>
  <c r="K22" i="44" s="1"/>
  <c r="H11" i="4"/>
  <c r="J11" i="4" s="1"/>
  <c r="E32" i="44"/>
  <c r="E34" i="44" l="1"/>
  <c r="E33" i="44" s="1"/>
  <c r="E43" i="43" l="1"/>
  <c r="E44" i="43" s="1"/>
  <c r="E42" i="43" s="1"/>
  <c r="E40" i="43"/>
  <c r="E41" i="43" s="1"/>
  <c r="E39" i="43" s="1"/>
  <c r="E20" i="43"/>
  <c r="F34" i="43"/>
  <c r="E43" i="42"/>
  <c r="E44" i="42" s="1"/>
  <c r="E42" i="42" s="1"/>
  <c r="E40" i="42"/>
  <c r="E41" i="42" s="1"/>
  <c r="E39" i="42" s="1"/>
  <c r="E20" i="42"/>
  <c r="E21" i="42"/>
  <c r="F21" i="42" s="1"/>
  <c r="E42" i="41"/>
  <c r="E21" i="41"/>
  <c r="F21" i="41" s="1"/>
  <c r="E40" i="41"/>
  <c r="E41" i="41" s="1"/>
  <c r="E39" i="41" s="1"/>
  <c r="F38" i="41"/>
  <c r="F34" i="41"/>
  <c r="I27" i="4"/>
  <c r="K93" i="33" s="1"/>
  <c r="E43" i="40"/>
  <c r="E44" i="40" s="1"/>
  <c r="E42" i="40" s="1"/>
  <c r="F21" i="40"/>
  <c r="E40" i="40"/>
  <c r="E41" i="40" s="1"/>
  <c r="E39" i="40" s="1"/>
  <c r="E20" i="40"/>
  <c r="F34" i="40"/>
  <c r="F32" i="41" l="1"/>
  <c r="E19" i="41" s="1"/>
  <c r="F33" i="41"/>
  <c r="I30" i="4"/>
  <c r="J30" i="4" s="1"/>
  <c r="I26" i="4"/>
  <c r="J26" i="4" s="1"/>
  <c r="I22" i="4"/>
  <c r="J22" i="4" s="1"/>
  <c r="G39" i="43"/>
  <c r="I33" i="4"/>
  <c r="I29" i="4"/>
  <c r="G39" i="41"/>
  <c r="G39" i="40"/>
  <c r="I21" i="4"/>
  <c r="G42" i="41"/>
  <c r="G39" i="42"/>
  <c r="G42" i="43"/>
  <c r="G42" i="42"/>
  <c r="G42" i="40"/>
  <c r="F38" i="40"/>
  <c r="F32" i="40" s="1"/>
  <c r="G32" i="40" s="1"/>
  <c r="E20" i="41"/>
  <c r="F38" i="42"/>
  <c r="F32" i="42" s="1"/>
  <c r="E21" i="43"/>
  <c r="F21" i="43" s="1"/>
  <c r="F38" i="43"/>
  <c r="F32" i="43" s="1"/>
  <c r="F33" i="42" l="1"/>
  <c r="E19" i="42"/>
  <c r="F19" i="42" s="1"/>
  <c r="F19" i="41"/>
  <c r="I24" i="4"/>
  <c r="J24" i="4" s="1"/>
  <c r="I34" i="4"/>
  <c r="J34" i="4" s="1"/>
  <c r="I35" i="4"/>
  <c r="K95" i="33" s="1"/>
  <c r="I31" i="4"/>
  <c r="K94" i="33" s="1"/>
  <c r="I23" i="4"/>
  <c r="K92" i="33" s="1"/>
  <c r="I25" i="4"/>
  <c r="E19" i="43"/>
  <c r="F19" i="43" s="1"/>
  <c r="F33" i="43"/>
  <c r="F33" i="40"/>
  <c r="E19" i="40"/>
  <c r="F19" i="40" s="1"/>
  <c r="I32" i="4" l="1"/>
  <c r="J32" i="4" s="1"/>
  <c r="I28" i="4"/>
  <c r="J28" i="4" s="1"/>
  <c r="I20" i="4"/>
  <c r="J20" i="4" s="1"/>
  <c r="G45" i="40"/>
  <c r="E21" i="39" l="1"/>
  <c r="E33" i="39"/>
  <c r="E34" i="39" s="1"/>
  <c r="E32" i="39" s="1"/>
  <c r="E43" i="38"/>
  <c r="E44" i="38" s="1"/>
  <c r="E42" i="38" s="1"/>
  <c r="E40" i="38"/>
  <c r="E41" i="38" s="1"/>
  <c r="E39" i="38" s="1"/>
  <c r="E20" i="38"/>
  <c r="I49" i="4" s="1"/>
  <c r="O64" i="33" s="1"/>
  <c r="Q64" i="33" s="1"/>
  <c r="F34" i="38"/>
  <c r="E33" i="37"/>
  <c r="E34" i="37" s="1"/>
  <c r="E32" i="37" s="1"/>
  <c r="E19" i="37"/>
  <c r="I22" i="36"/>
  <c r="I59" i="4" s="1"/>
  <c r="K101" i="33" s="1"/>
  <c r="E43" i="36"/>
  <c r="E44" i="36" s="1"/>
  <c r="E42" i="36" s="1"/>
  <c r="E40" i="36"/>
  <c r="E41" i="36" s="1"/>
  <c r="E39" i="36" s="1"/>
  <c r="E20" i="36"/>
  <c r="I57" i="4" s="1"/>
  <c r="O70" i="33" s="1"/>
  <c r="Q70" i="33" s="1"/>
  <c r="F34" i="36"/>
  <c r="I104" i="4" l="1"/>
  <c r="I98" i="4"/>
  <c r="G32" i="39"/>
  <c r="F37" i="37"/>
  <c r="H22" i="36"/>
  <c r="H59" i="4" s="1"/>
  <c r="E38" i="36"/>
  <c r="E35" i="36" s="1"/>
  <c r="E34" i="36" s="1"/>
  <c r="E33" i="36" s="1"/>
  <c r="H22" i="38"/>
  <c r="H51" i="4" s="1"/>
  <c r="E38" i="38"/>
  <c r="E35" i="38" s="1"/>
  <c r="F41" i="37"/>
  <c r="F35" i="37" s="1"/>
  <c r="G39" i="36"/>
  <c r="G32" i="37"/>
  <c r="G42" i="36"/>
  <c r="G39" i="38"/>
  <c r="F38" i="36"/>
  <c r="F32" i="36" s="1"/>
  <c r="E19" i="39"/>
  <c r="E21" i="36"/>
  <c r="I58" i="4" s="1"/>
  <c r="O71" i="33" s="1"/>
  <c r="Q71" i="33" s="1"/>
  <c r="G47" i="38"/>
  <c r="G42" i="38"/>
  <c r="E21" i="38"/>
  <c r="I50" i="4" s="1"/>
  <c r="O65" i="33" s="1"/>
  <c r="Q65" i="33" s="1"/>
  <c r="I22" i="38"/>
  <c r="I51" i="4" s="1"/>
  <c r="K99" i="33" s="1"/>
  <c r="F38" i="38"/>
  <c r="F32" i="38" s="1"/>
  <c r="G47" i="36"/>
  <c r="J22" i="36"/>
  <c r="E21" i="37"/>
  <c r="O139" i="33" l="1"/>
  <c r="I106" i="4"/>
  <c r="O135" i="33"/>
  <c r="J99" i="33"/>
  <c r="N99" i="33" s="1"/>
  <c r="J51" i="4"/>
  <c r="J101" i="33"/>
  <c r="N101" i="33" s="1"/>
  <c r="J59" i="4"/>
  <c r="I96" i="4"/>
  <c r="E32" i="36"/>
  <c r="E32" i="38"/>
  <c r="E34" i="38"/>
  <c r="E33" i="38" s="1"/>
  <c r="E20" i="37"/>
  <c r="F20" i="37" s="1"/>
  <c r="F36" i="37"/>
  <c r="I99" i="4"/>
  <c r="K161" i="33" s="1"/>
  <c r="I107" i="4"/>
  <c r="K163" i="33" s="1"/>
  <c r="F41" i="39"/>
  <c r="F36" i="39" s="1"/>
  <c r="E19" i="36"/>
  <c r="F33" i="36"/>
  <c r="J22" i="38"/>
  <c r="E19" i="38"/>
  <c r="F33" i="38"/>
  <c r="O141" i="33" l="1"/>
  <c r="F35" i="39"/>
  <c r="E20" i="39" s="1"/>
  <c r="F20" i="39" s="1"/>
  <c r="O133" i="33"/>
  <c r="I56" i="4"/>
  <c r="F19" i="36"/>
  <c r="G22" i="36" s="1"/>
  <c r="K22" i="36" s="1"/>
  <c r="I48" i="4"/>
  <c r="F19" i="38"/>
  <c r="G22" i="38" s="1"/>
  <c r="K22" i="38" s="1"/>
  <c r="I105" i="4"/>
  <c r="J105" i="4" s="1"/>
  <c r="G32" i="36"/>
  <c r="G45" i="36" s="1"/>
  <c r="G60" i="36" s="1"/>
  <c r="G32" i="38"/>
  <c r="G45" i="38" s="1"/>
  <c r="G60" i="38" s="1"/>
  <c r="O63" i="33" l="1"/>
  <c r="Q63" i="33" s="1"/>
  <c r="J48" i="4"/>
  <c r="O69" i="33"/>
  <c r="Q69" i="33" s="1"/>
  <c r="J56" i="4"/>
  <c r="O140" i="33"/>
  <c r="Q140" i="33" s="1"/>
  <c r="I97" i="4"/>
  <c r="J97" i="4" s="1"/>
  <c r="E38" i="17"/>
  <c r="E38" i="34"/>
  <c r="E38" i="15"/>
  <c r="O134" i="33" l="1"/>
  <c r="Q134" i="33" s="1"/>
  <c r="E48" i="35"/>
  <c r="E43" i="35" s="1"/>
  <c r="E45" i="35" s="1"/>
  <c r="E42" i="35" s="1"/>
  <c r="E21" i="35"/>
  <c r="E33" i="35"/>
  <c r="E34" i="35" s="1"/>
  <c r="E32" i="35" s="1"/>
  <c r="E19" i="35"/>
  <c r="I80" i="4" s="1"/>
  <c r="J80" i="4" s="1"/>
  <c r="I22" i="34"/>
  <c r="I67" i="4" s="1"/>
  <c r="E43" i="34"/>
  <c r="E44" i="34" s="1"/>
  <c r="E42" i="34" s="1"/>
  <c r="E40" i="34"/>
  <c r="E41" i="34" s="1"/>
  <c r="E39" i="34" s="1"/>
  <c r="F34" i="34"/>
  <c r="E21" i="34"/>
  <c r="O121" i="33" l="1"/>
  <c r="Q121" i="33" s="1"/>
  <c r="I66" i="4"/>
  <c r="K103" i="33"/>
  <c r="I82" i="4"/>
  <c r="G42" i="35"/>
  <c r="G42" i="34"/>
  <c r="G39" i="34"/>
  <c r="E20" i="34"/>
  <c r="I65" i="4" s="1"/>
  <c r="O77" i="33" s="1"/>
  <c r="Q77" i="33" s="1"/>
  <c r="F37" i="35"/>
  <c r="F38" i="34"/>
  <c r="G47" i="34"/>
  <c r="E41" i="35"/>
  <c r="E38" i="35" s="1"/>
  <c r="E35" i="35" s="1"/>
  <c r="G48" i="35"/>
  <c r="F41" i="35"/>
  <c r="F35" i="35" s="1"/>
  <c r="I22" i="35"/>
  <c r="I83" i="4" s="1"/>
  <c r="G32" i="35"/>
  <c r="H22" i="35"/>
  <c r="H83" i="4" s="1"/>
  <c r="H22" i="34"/>
  <c r="H67" i="4" s="1"/>
  <c r="J67" i="4" s="1"/>
  <c r="F34" i="17"/>
  <c r="F34" i="19"/>
  <c r="F34" i="21"/>
  <c r="F34" i="15"/>
  <c r="G13" i="32"/>
  <c r="G12" i="32"/>
  <c r="G11" i="32"/>
  <c r="G10" i="32"/>
  <c r="G9" i="32"/>
  <c r="G7" i="32"/>
  <c r="G6" i="32"/>
  <c r="G5" i="32"/>
  <c r="H5" i="32" s="1"/>
  <c r="G4" i="32"/>
  <c r="G3" i="32"/>
  <c r="F32" i="34" l="1"/>
  <c r="E19" i="34" s="1"/>
  <c r="J157" i="33"/>
  <c r="J83" i="4"/>
  <c r="K83" i="4" s="1"/>
  <c r="O123" i="33"/>
  <c r="Q123" i="33" s="1"/>
  <c r="J103" i="33"/>
  <c r="N103" i="33" s="1"/>
  <c r="F36" i="35"/>
  <c r="E37" i="35"/>
  <c r="E36" i="35" s="1"/>
  <c r="I2" i="32"/>
  <c r="H4" i="32"/>
  <c r="D12" i="32"/>
  <c r="I12" i="32" s="1"/>
  <c r="D6" i="32"/>
  <c r="I6" i="32" s="1"/>
  <c r="J22" i="34"/>
  <c r="H12" i="32"/>
  <c r="F33" i="34"/>
  <c r="H11" i="32"/>
  <c r="H10" i="32"/>
  <c r="D10" i="32"/>
  <c r="I10" i="32" s="1"/>
  <c r="D8" i="32"/>
  <c r="I8" i="32" s="1"/>
  <c r="D5" i="32"/>
  <c r="I5" i="32" s="1"/>
  <c r="E20" i="35"/>
  <c r="F20" i="35" s="1"/>
  <c r="J22" i="35"/>
  <c r="E35" i="34"/>
  <c r="D3" i="32"/>
  <c r="I3" i="32" s="1"/>
  <c r="D4" i="32"/>
  <c r="I4" i="32" s="1"/>
  <c r="D7" i="32"/>
  <c r="I7" i="32" s="1"/>
  <c r="H6" i="32"/>
  <c r="H13" i="32"/>
  <c r="H3" i="32"/>
  <c r="H7" i="32"/>
  <c r="H9" i="32"/>
  <c r="D9" i="32"/>
  <c r="I9" i="32" s="1"/>
  <c r="D11" i="32"/>
  <c r="I11" i="32" s="1"/>
  <c r="D13" i="32"/>
  <c r="I13" i="32" s="1"/>
  <c r="H2" i="32"/>
  <c r="F19" i="34" l="1"/>
  <c r="I64" i="4"/>
  <c r="O75" i="33"/>
  <c r="I81" i="4"/>
  <c r="O122" i="33" s="1"/>
  <c r="Q122" i="33" s="1"/>
  <c r="G22" i="34"/>
  <c r="K22" i="34" s="1"/>
  <c r="K80" i="4"/>
  <c r="L80" i="4" s="1"/>
  <c r="G22" i="35"/>
  <c r="K22" i="35" s="1"/>
  <c r="G35" i="35"/>
  <c r="G46" i="35" s="1"/>
  <c r="G61" i="35" s="1"/>
  <c r="E34" i="34"/>
  <c r="E33" i="34" s="1"/>
  <c r="E32" i="34"/>
  <c r="G45" i="34" s="1"/>
  <c r="G60" i="34" s="1"/>
  <c r="K160" i="33"/>
  <c r="N53" i="33"/>
  <c r="N51" i="33"/>
  <c r="N50" i="33"/>
  <c r="N48" i="33"/>
  <c r="N47" i="33"/>
  <c r="N45" i="33"/>
  <c r="N44" i="33"/>
  <c r="N42" i="33"/>
  <c r="K19" i="4"/>
  <c r="J91" i="33"/>
  <c r="N91" i="33" s="1"/>
  <c r="N41" i="33"/>
  <c r="N40" i="33"/>
  <c r="N39" i="33"/>
  <c r="N38" i="33"/>
  <c r="N37" i="33"/>
  <c r="N36" i="33"/>
  <c r="N35" i="33"/>
  <c r="N34" i="33"/>
  <c r="N33" i="33"/>
  <c r="J88" i="33"/>
  <c r="N88" i="33" s="1"/>
  <c r="J64" i="4" l="1"/>
  <c r="O76" i="33"/>
  <c r="Q76" i="33" s="1"/>
  <c r="K95" i="4"/>
  <c r="K91" i="4"/>
  <c r="N160" i="33"/>
  <c r="T103" i="33"/>
  <c r="T101" i="33"/>
  <c r="T99" i="33"/>
  <c r="T88" i="33"/>
  <c r="K11" i="4"/>
  <c r="J89" i="33"/>
  <c r="N89" i="33" s="1"/>
  <c r="T91" i="33"/>
  <c r="K15" i="4"/>
  <c r="J90" i="33"/>
  <c r="N90" i="33" s="1"/>
  <c r="T97" i="33"/>
  <c r="K39" i="4"/>
  <c r="T160" i="33" l="1"/>
  <c r="T90" i="33"/>
  <c r="T89" i="33"/>
  <c r="E21" i="30"/>
  <c r="F41" i="30"/>
  <c r="F37" i="30"/>
  <c r="E33" i="30"/>
  <c r="E34" i="30" s="1"/>
  <c r="E32" i="30" s="1"/>
  <c r="E19" i="30"/>
  <c r="I103" i="4"/>
  <c r="K162" i="33" s="1"/>
  <c r="E21" i="28"/>
  <c r="F41" i="28"/>
  <c r="F37" i="28"/>
  <c r="E33" i="28"/>
  <c r="E34" i="28" s="1"/>
  <c r="E32" i="28" s="1"/>
  <c r="I87" i="4"/>
  <c r="K158" i="33" s="1"/>
  <c r="E21" i="25"/>
  <c r="F21" i="25" s="1"/>
  <c r="J86" i="4" s="1"/>
  <c r="F41" i="25"/>
  <c r="E33" i="25"/>
  <c r="E34" i="25" s="1"/>
  <c r="E32" i="25" s="1"/>
  <c r="E19" i="25"/>
  <c r="I22" i="23"/>
  <c r="I79" i="4" s="1"/>
  <c r="E21" i="23"/>
  <c r="F41" i="23"/>
  <c r="E41" i="23"/>
  <c r="E38" i="23" s="1"/>
  <c r="F37" i="23"/>
  <c r="E33" i="23"/>
  <c r="E34" i="23" s="1"/>
  <c r="E32" i="23" s="1"/>
  <c r="E19" i="23"/>
  <c r="I76" i="4" s="1"/>
  <c r="J76" i="4" s="1"/>
  <c r="F36" i="25" l="1"/>
  <c r="F35" i="25"/>
  <c r="G35" i="25" s="1"/>
  <c r="I84" i="4"/>
  <c r="E20" i="23"/>
  <c r="F20" i="23" s="1"/>
  <c r="F35" i="23"/>
  <c r="F36" i="30"/>
  <c r="F35" i="30"/>
  <c r="E20" i="30" s="1"/>
  <c r="F35" i="28"/>
  <c r="E20" i="28" s="1"/>
  <c r="O124" i="33"/>
  <c r="I78" i="4"/>
  <c r="I86" i="4"/>
  <c r="O126" i="33" s="1"/>
  <c r="I102" i="4"/>
  <c r="I110" i="4"/>
  <c r="I108" i="4"/>
  <c r="O142" i="33" s="1"/>
  <c r="O118" i="33"/>
  <c r="Q118" i="33" s="1"/>
  <c r="O120" i="33"/>
  <c r="Q120" i="33" s="1"/>
  <c r="K156" i="33"/>
  <c r="K157" i="33"/>
  <c r="G32" i="28"/>
  <c r="I111" i="4"/>
  <c r="K164" i="33" s="1"/>
  <c r="F36" i="23"/>
  <c r="E19" i="28"/>
  <c r="F36" i="28"/>
  <c r="G48" i="23"/>
  <c r="G32" i="30"/>
  <c r="G32" i="25"/>
  <c r="E37" i="23"/>
  <c r="E36" i="23" s="1"/>
  <c r="E35" i="23"/>
  <c r="G35" i="23" s="1"/>
  <c r="G32" i="23"/>
  <c r="H22" i="23"/>
  <c r="H79" i="4" s="1"/>
  <c r="J79" i="4" s="1"/>
  <c r="E43" i="23"/>
  <c r="E45" i="23" s="1"/>
  <c r="E42" i="23" s="1"/>
  <c r="G42" i="23" s="1"/>
  <c r="E20" i="25" l="1"/>
  <c r="F20" i="25" s="1"/>
  <c r="I77" i="4"/>
  <c r="O119" i="33" s="1"/>
  <c r="Q119" i="33" s="1"/>
  <c r="O144" i="33"/>
  <c r="F20" i="30"/>
  <c r="I109" i="4"/>
  <c r="J109" i="4" s="1"/>
  <c r="F20" i="28"/>
  <c r="I101" i="4"/>
  <c r="J101" i="4" s="1"/>
  <c r="O138" i="33"/>
  <c r="I100" i="4"/>
  <c r="K79" i="4"/>
  <c r="J156" i="33"/>
  <c r="K76" i="4"/>
  <c r="L76" i="4" s="1"/>
  <c r="N157" i="33"/>
  <c r="G22" i="23"/>
  <c r="J22" i="23"/>
  <c r="T127" i="33"/>
  <c r="T130" i="33"/>
  <c r="T117" i="33"/>
  <c r="G46" i="23"/>
  <c r="G61" i="23" s="1"/>
  <c r="J85" i="4" l="1"/>
  <c r="I85" i="4"/>
  <c r="O125" i="33" s="1"/>
  <c r="O143" i="33"/>
  <c r="O137" i="33"/>
  <c r="Q137" i="33" s="1"/>
  <c r="O136" i="33"/>
  <c r="T157" i="33"/>
  <c r="N159" i="33"/>
  <c r="K22" i="23"/>
  <c r="T120" i="33"/>
  <c r="K88" i="4"/>
  <c r="L88" i="4" s="1"/>
  <c r="T118" i="33"/>
  <c r="N156" i="33"/>
  <c r="T119" i="33"/>
  <c r="T140" i="33"/>
  <c r="T134" i="33"/>
  <c r="T132" i="33"/>
  <c r="T131" i="33"/>
  <c r="T128" i="33"/>
  <c r="K92" i="4"/>
  <c r="L92" i="4" s="1"/>
  <c r="T122" i="33"/>
  <c r="T121" i="33"/>
  <c r="T123" i="33"/>
  <c r="T115" i="33"/>
  <c r="T116" i="33"/>
  <c r="E43" i="21"/>
  <c r="E44" i="21" s="1"/>
  <c r="E42" i="21" s="1"/>
  <c r="E21" i="21"/>
  <c r="E40" i="21"/>
  <c r="E41" i="21" s="1"/>
  <c r="E39" i="21" s="1"/>
  <c r="E20" i="21"/>
  <c r="F38" i="21"/>
  <c r="F32" i="21" s="1"/>
  <c r="G32" i="21" s="1"/>
  <c r="I71" i="4"/>
  <c r="I63" i="4"/>
  <c r="E43" i="19"/>
  <c r="E44" i="19" s="1"/>
  <c r="E42" i="19" s="1"/>
  <c r="E40" i="19"/>
  <c r="E41" i="19" s="1"/>
  <c r="E39" i="19" s="1"/>
  <c r="F38" i="19"/>
  <c r="E21" i="19"/>
  <c r="I22" i="17"/>
  <c r="E43" i="17"/>
  <c r="E44" i="17" s="1"/>
  <c r="E42" i="17" s="1"/>
  <c r="E21" i="17"/>
  <c r="I54" i="4" s="1"/>
  <c r="O68" i="33" s="1"/>
  <c r="Q68" i="33" s="1"/>
  <c r="E40" i="17"/>
  <c r="E41" i="17" s="1"/>
  <c r="E39" i="17" s="1"/>
  <c r="E20" i="17"/>
  <c r="I53" i="4" s="1"/>
  <c r="O67" i="33" s="1"/>
  <c r="Q67" i="33" s="1"/>
  <c r="F38" i="17"/>
  <c r="E35" i="17"/>
  <c r="E34" i="17" s="1"/>
  <c r="E33" i="17" s="1"/>
  <c r="I22" i="15"/>
  <c r="I47" i="4" s="1"/>
  <c r="H22" i="15"/>
  <c r="H47" i="4" s="1"/>
  <c r="E43" i="15"/>
  <c r="E44" i="15" s="1"/>
  <c r="E42" i="15" s="1"/>
  <c r="E21" i="15"/>
  <c r="I46" i="4" s="1"/>
  <c r="O62" i="33" s="1"/>
  <c r="Q62" i="33" s="1"/>
  <c r="E40" i="15"/>
  <c r="E41" i="15" s="1"/>
  <c r="E39" i="15" s="1"/>
  <c r="E20" i="15"/>
  <c r="I45" i="4" s="1"/>
  <c r="O61" i="33" s="1"/>
  <c r="Q61" i="33" s="1"/>
  <c r="F38" i="15"/>
  <c r="F32" i="15" s="1"/>
  <c r="E35" i="15"/>
  <c r="Q125" i="33" l="1"/>
  <c r="I70" i="4"/>
  <c r="F21" i="21"/>
  <c r="J70" i="4" s="1"/>
  <c r="I69" i="4"/>
  <c r="F33" i="17"/>
  <c r="F32" i="17"/>
  <c r="F33" i="19"/>
  <c r="F32" i="19"/>
  <c r="E19" i="19" s="1"/>
  <c r="Q143" i="33"/>
  <c r="T143" i="33"/>
  <c r="T137" i="33"/>
  <c r="J98" i="33"/>
  <c r="J47" i="4"/>
  <c r="K47" i="4" s="1"/>
  <c r="I62" i="4"/>
  <c r="F21" i="19"/>
  <c r="K98" i="33"/>
  <c r="K100" i="33"/>
  <c r="I55" i="4"/>
  <c r="K104" i="33"/>
  <c r="K155" i="33"/>
  <c r="Q75" i="33"/>
  <c r="K102" i="33"/>
  <c r="T159" i="33"/>
  <c r="F33" i="15"/>
  <c r="E19" i="15"/>
  <c r="F19" i="15" s="1"/>
  <c r="G39" i="19"/>
  <c r="E19" i="17"/>
  <c r="G39" i="21"/>
  <c r="E20" i="19"/>
  <c r="G39" i="17"/>
  <c r="G39" i="15"/>
  <c r="E19" i="21"/>
  <c r="F19" i="21" s="1"/>
  <c r="J68" i="4" s="1"/>
  <c r="F33" i="21"/>
  <c r="G47" i="17"/>
  <c r="G42" i="15"/>
  <c r="H22" i="17"/>
  <c r="H55" i="4" s="1"/>
  <c r="K43" i="4"/>
  <c r="G47" i="15"/>
  <c r="J22" i="15"/>
  <c r="T156" i="33"/>
  <c r="T129" i="33"/>
  <c r="G42" i="17"/>
  <c r="G42" i="19"/>
  <c r="G42" i="21"/>
  <c r="E34" i="15"/>
  <c r="E33" i="15" s="1"/>
  <c r="E32" i="15"/>
  <c r="E32" i="17"/>
  <c r="O74" i="33" l="1"/>
  <c r="Q74" i="33" s="1"/>
  <c r="J62" i="4"/>
  <c r="O80" i="33"/>
  <c r="Q80" i="33" s="1"/>
  <c r="O79" i="33"/>
  <c r="N98" i="33"/>
  <c r="J100" i="33"/>
  <c r="N100" i="33" s="1"/>
  <c r="J55" i="4"/>
  <c r="K55" i="4" s="1"/>
  <c r="I61" i="4"/>
  <c r="I60" i="4"/>
  <c r="O72" i="33" s="1"/>
  <c r="I52" i="4"/>
  <c r="J52" i="4" s="1"/>
  <c r="F19" i="17"/>
  <c r="G22" i="17" s="1"/>
  <c r="G32" i="17"/>
  <c r="G45" i="17" s="1"/>
  <c r="I68" i="4"/>
  <c r="O66" i="33"/>
  <c r="Q66" i="33" s="1"/>
  <c r="N155" i="33"/>
  <c r="I44" i="4"/>
  <c r="J44" i="4" s="1"/>
  <c r="K51" i="4"/>
  <c r="J22" i="17"/>
  <c r="G32" i="15"/>
  <c r="G45" i="15" s="1"/>
  <c r="G60" i="15" s="1"/>
  <c r="G60" i="17"/>
  <c r="T100" i="33"/>
  <c r="G22" i="15"/>
  <c r="K22" i="15" s="1"/>
  <c r="T98" i="33"/>
  <c r="K36" i="4"/>
  <c r="L36" i="4" s="1"/>
  <c r="T63" i="33"/>
  <c r="O36" i="33"/>
  <c r="Q36" i="33" s="1"/>
  <c r="O48" i="33"/>
  <c r="Q48" i="33" s="1"/>
  <c r="O42" i="33"/>
  <c r="Q42" i="33" s="1"/>
  <c r="O53" i="33"/>
  <c r="Q53" i="33" s="1"/>
  <c r="O44" i="33"/>
  <c r="Q44" i="33" s="1"/>
  <c r="O35" i="33"/>
  <c r="Q35" i="33" s="1"/>
  <c r="O41" i="33"/>
  <c r="Q41" i="33" s="1"/>
  <c r="T58" i="33"/>
  <c r="T59" i="33"/>
  <c r="O39" i="33"/>
  <c r="Q39" i="33" s="1"/>
  <c r="O51" i="33"/>
  <c r="Q51" i="33" s="1"/>
  <c r="O45" i="33"/>
  <c r="Q45" i="33" s="1"/>
  <c r="O33" i="33"/>
  <c r="O43" i="33"/>
  <c r="O47" i="33"/>
  <c r="Q47" i="33" s="1"/>
  <c r="O38" i="33"/>
  <c r="Q38" i="33" s="1"/>
  <c r="O50" i="33"/>
  <c r="Q50" i="33" s="1"/>
  <c r="T57" i="33"/>
  <c r="O73" i="33" l="1"/>
  <c r="O78" i="33"/>
  <c r="O60" i="33"/>
  <c r="Q60" i="33" s="1"/>
  <c r="K44" i="4"/>
  <c r="L44" i="4" s="1"/>
  <c r="T155" i="33"/>
  <c r="K40" i="4"/>
  <c r="L40" i="4" s="1"/>
  <c r="K22" i="17"/>
  <c r="K56" i="4"/>
  <c r="K64" i="4"/>
  <c r="T67" i="33"/>
  <c r="T61" i="33"/>
  <c r="T80" i="33"/>
  <c r="T74" i="33"/>
  <c r="K48" i="4"/>
  <c r="L48" i="4" s="1"/>
  <c r="T68" i="33"/>
  <c r="T62" i="33"/>
  <c r="K67" i="4"/>
  <c r="K59" i="4"/>
  <c r="T66" i="33"/>
  <c r="T77" i="33"/>
  <c r="T75" i="33"/>
  <c r="T71" i="33"/>
  <c r="T69" i="33"/>
  <c r="T70" i="33"/>
  <c r="K52" i="4"/>
  <c r="L52" i="4" s="1"/>
  <c r="T65" i="33"/>
  <c r="T64" i="33"/>
  <c r="O46" i="33"/>
  <c r="O49" i="33"/>
  <c r="T50" i="33"/>
  <c r="T38" i="33"/>
  <c r="T33" i="33"/>
  <c r="T45" i="33"/>
  <c r="T51" i="33"/>
  <c r="T39" i="33"/>
  <c r="T41" i="33"/>
  <c r="T44" i="33"/>
  <c r="T42" i="33"/>
  <c r="K12" i="4"/>
  <c r="L12" i="4" s="1"/>
  <c r="O37" i="33"/>
  <c r="Q37" i="33" s="1"/>
  <c r="O52" i="33"/>
  <c r="K16" i="4"/>
  <c r="L16" i="4" s="1"/>
  <c r="O40" i="33"/>
  <c r="Q40" i="33" s="1"/>
  <c r="K8" i="4"/>
  <c r="L8" i="4" s="1"/>
  <c r="O34" i="33"/>
  <c r="Q34" i="33" s="1"/>
  <c r="T47" i="33"/>
  <c r="T35" i="33"/>
  <c r="T53" i="33"/>
  <c r="T48" i="33"/>
  <c r="T36" i="33"/>
  <c r="T60" i="33" l="1"/>
  <c r="L64" i="4"/>
  <c r="L56" i="4"/>
  <c r="T76" i="33"/>
  <c r="T40" i="33"/>
  <c r="T37" i="33"/>
  <c r="T34" i="33"/>
  <c r="K7" i="4" l="1"/>
  <c r="T30" i="33" l="1"/>
  <c r="K4" i="4" l="1"/>
  <c r="L4" i="4" s="1"/>
  <c r="T32" i="33"/>
  <c r="T31" i="33"/>
  <c r="E50" i="30" l="1"/>
  <c r="B16" i="32" l="1"/>
  <c r="C16" i="32" s="1"/>
  <c r="E60" i="28" l="1"/>
  <c r="E60" i="37"/>
  <c r="E60" i="25"/>
  <c r="E47" i="21" l="1"/>
  <c r="E59" i="25"/>
  <c r="E47" i="41"/>
  <c r="E59" i="28"/>
  <c r="E48" i="28" s="1"/>
  <c r="E60" i="30"/>
  <c r="E47" i="19"/>
  <c r="A26" i="32"/>
  <c r="E60" i="39"/>
  <c r="B26" i="32" s="1"/>
  <c r="E59" i="30"/>
  <c r="E47" i="43"/>
  <c r="A25" i="32"/>
  <c r="E47" i="40"/>
  <c r="E59" i="39"/>
  <c r="E47" i="42"/>
  <c r="E59" i="37"/>
  <c r="E48" i="37" s="1"/>
  <c r="E48" i="39" l="1"/>
  <c r="H22" i="39" s="1"/>
  <c r="E48" i="30"/>
  <c r="H22" i="30" s="1"/>
  <c r="F21" i="30"/>
  <c r="C26" i="32"/>
  <c r="E43" i="39"/>
  <c r="E45" i="39" s="1"/>
  <c r="E42" i="39" s="1"/>
  <c r="G42" i="39" s="1"/>
  <c r="E41" i="39"/>
  <c r="E38" i="39" s="1"/>
  <c r="E38" i="19"/>
  <c r="H22" i="19"/>
  <c r="G47" i="19"/>
  <c r="E38" i="41"/>
  <c r="E35" i="41" s="1"/>
  <c r="G47" i="41"/>
  <c r="H22" i="41"/>
  <c r="G47" i="42"/>
  <c r="E38" i="42"/>
  <c r="E35" i="42" s="1"/>
  <c r="H22" i="42"/>
  <c r="E41" i="30"/>
  <c r="E38" i="30" s="1"/>
  <c r="E41" i="28"/>
  <c r="E38" i="28" s="1"/>
  <c r="E43" i="28"/>
  <c r="E45" i="28" s="1"/>
  <c r="E42" i="28" s="1"/>
  <c r="G42" i="28" s="1"/>
  <c r="H22" i="28"/>
  <c r="G48" i="28"/>
  <c r="E41" i="37"/>
  <c r="E38" i="37" s="1"/>
  <c r="E43" i="37"/>
  <c r="E45" i="37" s="1"/>
  <c r="E42" i="37" s="1"/>
  <c r="G42" i="37" s="1"/>
  <c r="G48" i="37"/>
  <c r="H22" i="37"/>
  <c r="H108" i="4"/>
  <c r="F19" i="30"/>
  <c r="G47" i="43"/>
  <c r="E38" i="43"/>
  <c r="E35" i="43" s="1"/>
  <c r="H22" i="43"/>
  <c r="H106" i="4"/>
  <c r="F21" i="37"/>
  <c r="E38" i="21"/>
  <c r="G47" i="21"/>
  <c r="H22" i="21"/>
  <c r="G47" i="40"/>
  <c r="G60" i="40" s="1"/>
  <c r="E38" i="40"/>
  <c r="E35" i="40" s="1"/>
  <c r="H22" i="40"/>
  <c r="H104" i="4"/>
  <c r="F19" i="37"/>
  <c r="G22" i="37" s="1"/>
  <c r="B25" i="32"/>
  <c r="C25" i="32" s="1"/>
  <c r="E48" i="25"/>
  <c r="H33" i="4"/>
  <c r="F20" i="43"/>
  <c r="G22" i="43" s="1"/>
  <c r="E43" i="30" l="1"/>
  <c r="E45" i="30" s="1"/>
  <c r="E42" i="30" s="1"/>
  <c r="G42" i="30" s="1"/>
  <c r="G48" i="39"/>
  <c r="G48" i="30"/>
  <c r="H110" i="4"/>
  <c r="N144" i="33" s="1"/>
  <c r="G22" i="30"/>
  <c r="H86" i="4"/>
  <c r="N126" i="33" s="1"/>
  <c r="H71" i="4"/>
  <c r="J104" i="33" s="1"/>
  <c r="J22" i="21"/>
  <c r="N141" i="33"/>
  <c r="J106" i="4"/>
  <c r="H61" i="4"/>
  <c r="F20" i="19"/>
  <c r="H31" i="4"/>
  <c r="J22" i="42"/>
  <c r="H60" i="4"/>
  <c r="F19" i="19"/>
  <c r="G22" i="19" s="1"/>
  <c r="H99" i="4"/>
  <c r="J22" i="39"/>
  <c r="E34" i="40"/>
  <c r="E33" i="40" s="1"/>
  <c r="E32" i="40"/>
  <c r="H25" i="4"/>
  <c r="F20" i="41"/>
  <c r="G22" i="41" s="1"/>
  <c r="J110" i="4"/>
  <c r="E37" i="28"/>
  <c r="E36" i="28" s="1"/>
  <c r="E35" i="28"/>
  <c r="G35" i="28" s="1"/>
  <c r="G46" i="28" s="1"/>
  <c r="G61" i="28" s="1"/>
  <c r="H102" i="4"/>
  <c r="F21" i="28"/>
  <c r="E32" i="41"/>
  <c r="G32" i="41" s="1"/>
  <c r="G45" i="41" s="1"/>
  <c r="G60" i="41" s="1"/>
  <c r="E34" i="41"/>
  <c r="E33" i="41" s="1"/>
  <c r="E37" i="39"/>
  <c r="E36" i="39" s="1"/>
  <c r="E35" i="39"/>
  <c r="G35" i="39" s="1"/>
  <c r="G46" i="39" s="1"/>
  <c r="G61" i="39" s="1"/>
  <c r="E41" i="25"/>
  <c r="H22" i="25"/>
  <c r="G48" i="25"/>
  <c r="E43" i="25"/>
  <c r="E45" i="25" s="1"/>
  <c r="E42" i="25" s="1"/>
  <c r="G42" i="25" s="1"/>
  <c r="G46" i="25" s="1"/>
  <c r="G61" i="25" s="1"/>
  <c r="H23" i="4"/>
  <c r="J22" i="40"/>
  <c r="H98" i="4"/>
  <c r="F21" i="39"/>
  <c r="E34" i="43"/>
  <c r="E33" i="43" s="1"/>
  <c r="E32" i="43"/>
  <c r="G32" i="43" s="1"/>
  <c r="G45" i="43" s="1"/>
  <c r="G60" i="43" s="1"/>
  <c r="H107" i="4"/>
  <c r="J22" i="37"/>
  <c r="K22" i="37" s="1"/>
  <c r="J22" i="30"/>
  <c r="K22" i="30" s="1"/>
  <c r="H111" i="4"/>
  <c r="H21" i="4"/>
  <c r="F20" i="40"/>
  <c r="G22" i="40" s="1"/>
  <c r="K22" i="40" s="1"/>
  <c r="E35" i="19"/>
  <c r="H85" i="4"/>
  <c r="N125" i="33" s="1"/>
  <c r="T125" i="33" s="1"/>
  <c r="J33" i="4"/>
  <c r="K32" i="4" s="1"/>
  <c r="N52" i="33"/>
  <c r="N139" i="33"/>
  <c r="J104" i="4"/>
  <c r="K104" i="4" s="1"/>
  <c r="H35" i="4"/>
  <c r="J22" i="43"/>
  <c r="K22" i="43" s="1"/>
  <c r="N142" i="33"/>
  <c r="J108" i="4"/>
  <c r="E35" i="37"/>
  <c r="G35" i="37" s="1"/>
  <c r="G46" i="37" s="1"/>
  <c r="G61" i="37" s="1"/>
  <c r="E37" i="37"/>
  <c r="E36" i="37" s="1"/>
  <c r="H103" i="4"/>
  <c r="J22" i="28"/>
  <c r="E35" i="30"/>
  <c r="G35" i="30" s="1"/>
  <c r="G46" i="30" s="1"/>
  <c r="G61" i="30" s="1"/>
  <c r="E37" i="30"/>
  <c r="E36" i="30" s="1"/>
  <c r="E32" i="42"/>
  <c r="G32" i="42" s="1"/>
  <c r="G45" i="42" s="1"/>
  <c r="G60" i="42" s="1"/>
  <c r="E34" i="42"/>
  <c r="E33" i="42" s="1"/>
  <c r="H96" i="4"/>
  <c r="F19" i="39"/>
  <c r="G22" i="39" s="1"/>
  <c r="K22" i="39" s="1"/>
  <c r="H27" i="4"/>
  <c r="J22" i="41"/>
  <c r="K22" i="41" s="1"/>
  <c r="H63" i="4"/>
  <c r="J22" i="19"/>
  <c r="K22" i="19" s="1"/>
  <c r="K108" i="4" l="1"/>
  <c r="J25" i="4"/>
  <c r="K24" i="4" s="1"/>
  <c r="N46" i="33"/>
  <c r="J161" i="33"/>
  <c r="J99" i="4"/>
  <c r="K99" i="4" s="1"/>
  <c r="J71" i="4"/>
  <c r="K71" i="4" s="1"/>
  <c r="J102" i="33"/>
  <c r="J63" i="4"/>
  <c r="K63" i="4" s="1"/>
  <c r="N133" i="33"/>
  <c r="J96" i="4"/>
  <c r="J35" i="4"/>
  <c r="K35" i="4" s="1"/>
  <c r="L32" i="4" s="1"/>
  <c r="J95" i="33"/>
  <c r="J23" i="4"/>
  <c r="K23" i="4" s="1"/>
  <c r="J92" i="33"/>
  <c r="N138" i="33"/>
  <c r="J102" i="4"/>
  <c r="J31" i="4"/>
  <c r="K31" i="4" s="1"/>
  <c r="J94" i="33"/>
  <c r="Q141" i="33"/>
  <c r="T141" i="33"/>
  <c r="E38" i="25"/>
  <c r="T52" i="33"/>
  <c r="Q52" i="33"/>
  <c r="J111" i="4"/>
  <c r="K111" i="4" s="1"/>
  <c r="L108" i="4" s="1"/>
  <c r="J164" i="33"/>
  <c r="J22" i="25"/>
  <c r="H87" i="4"/>
  <c r="J158" i="33" s="1"/>
  <c r="Q144" i="33"/>
  <c r="T144" i="33"/>
  <c r="N72" i="33"/>
  <c r="J60" i="4"/>
  <c r="Q126" i="33"/>
  <c r="T126" i="33"/>
  <c r="J27" i="4"/>
  <c r="K27" i="4" s="1"/>
  <c r="J93" i="33"/>
  <c r="J103" i="4"/>
  <c r="K103" i="4" s="1"/>
  <c r="J162" i="33"/>
  <c r="Q142" i="33"/>
  <c r="T142" i="33"/>
  <c r="Q139" i="33"/>
  <c r="T139" i="33"/>
  <c r="E32" i="19"/>
  <c r="G32" i="19" s="1"/>
  <c r="G45" i="19" s="1"/>
  <c r="G60" i="19" s="1"/>
  <c r="E34" i="19"/>
  <c r="E33" i="19" s="1"/>
  <c r="J21" i="4"/>
  <c r="K20" i="4" s="1"/>
  <c r="L20" i="4" s="1"/>
  <c r="N43" i="33"/>
  <c r="J163" i="33"/>
  <c r="J107" i="4"/>
  <c r="K107" i="4" s="1"/>
  <c r="L104" i="4" s="1"/>
  <c r="N135" i="33"/>
  <c r="J98" i="4"/>
  <c r="H100" i="4"/>
  <c r="F19" i="28"/>
  <c r="G22" i="28" s="1"/>
  <c r="K22" i="28" s="1"/>
  <c r="H84" i="4"/>
  <c r="N124" i="33" s="1"/>
  <c r="F19" i="25"/>
  <c r="N73" i="33"/>
  <c r="J61" i="4"/>
  <c r="N104" i="33"/>
  <c r="T104" i="33"/>
  <c r="H29" i="4" l="1"/>
  <c r="F20" i="42"/>
  <c r="G22" i="42" s="1"/>
  <c r="K22" i="42" s="1"/>
  <c r="N93" i="33"/>
  <c r="T93" i="33"/>
  <c r="T164" i="33"/>
  <c r="N164" i="33"/>
  <c r="N92" i="33"/>
  <c r="T92" i="33"/>
  <c r="T161" i="33"/>
  <c r="N161" i="33"/>
  <c r="K60" i="4"/>
  <c r="L60" i="4" s="1"/>
  <c r="K96" i="4"/>
  <c r="L96" i="4" s="1"/>
  <c r="Q73" i="33"/>
  <c r="T73" i="33"/>
  <c r="Q124" i="33"/>
  <c r="T124" i="33"/>
  <c r="Q135" i="33"/>
  <c r="T135" i="33"/>
  <c r="J87" i="4"/>
  <c r="K87" i="4" s="1"/>
  <c r="Q138" i="33"/>
  <c r="T138" i="33"/>
  <c r="N102" i="33"/>
  <c r="T102" i="33"/>
  <c r="J84" i="4"/>
  <c r="K84" i="4" s="1"/>
  <c r="G22" i="25"/>
  <c r="K22" i="25" s="1"/>
  <c r="T43" i="33"/>
  <c r="Q43" i="33"/>
  <c r="N162" i="33"/>
  <c r="T162" i="33"/>
  <c r="N158" i="33"/>
  <c r="T158" i="33"/>
  <c r="E37" i="25"/>
  <c r="E36" i="25" s="1"/>
  <c r="E35" i="25"/>
  <c r="N94" i="33"/>
  <c r="T94" i="33"/>
  <c r="N95" i="33"/>
  <c r="T95" i="33"/>
  <c r="L24" i="4"/>
  <c r="N136" i="33"/>
  <c r="J100" i="4"/>
  <c r="K100" i="4" s="1"/>
  <c r="L100" i="4" s="1"/>
  <c r="N163" i="33"/>
  <c r="T163" i="33"/>
  <c r="Q72" i="33"/>
  <c r="T72" i="33"/>
  <c r="Q133" i="33"/>
  <c r="T133" i="33"/>
  <c r="T46" i="33"/>
  <c r="Q46" i="33"/>
  <c r="L84" i="4" l="1"/>
  <c r="N49" i="33"/>
  <c r="J29" i="4"/>
  <c r="K28" i="4" s="1"/>
  <c r="L28" i="4" s="1"/>
  <c r="T136" i="33"/>
  <c r="Q136" i="33"/>
  <c r="Q49" i="33" l="1"/>
  <c r="T49" i="33"/>
  <c r="H69" i="4" l="1"/>
  <c r="N79" i="33" s="1"/>
  <c r="F20" i="21"/>
  <c r="H68" i="4"/>
  <c r="N78" i="33" s="1"/>
  <c r="T78" i="33" s="1"/>
  <c r="E35" i="21"/>
  <c r="T79" i="33" l="1"/>
  <c r="Q79" i="33"/>
  <c r="E34" i="21"/>
  <c r="E33" i="21" s="1"/>
  <c r="E32" i="21"/>
  <c r="G45" i="21" s="1"/>
  <c r="G60" i="21" s="1"/>
  <c r="J69" i="4"/>
  <c r="K68" i="4" s="1"/>
  <c r="L68" i="4" s="1"/>
  <c r="G22" i="21"/>
  <c r="K22" i="21" s="1"/>
</calcChain>
</file>

<file path=xl/sharedStrings.xml><?xml version="1.0" encoding="utf-8"?>
<sst xmlns="http://schemas.openxmlformats.org/spreadsheetml/2006/main" count="4446" uniqueCount="312">
  <si>
    <t>ОТЧЕТ</t>
  </si>
  <si>
    <t>о выполнении муниципального задания на оказание (выполнение)</t>
  </si>
  <si>
    <t>территориальный отдел управления образования по Советскому району</t>
  </si>
  <si>
    <t>№ п/п</t>
  </si>
  <si>
    <t xml:space="preserve">Критерии оценки выполнения муниципального задания    </t>
  </si>
  <si>
    <t>ОЦ итоговая</t>
  </si>
  <si>
    <t>Наименованиеи услуги</t>
  </si>
  <si>
    <t>показатели, характеризующие качество муниципальной услуги (работы)</t>
  </si>
  <si>
    <t>показатели, характеризующие объем муниципальной услуги (работы)</t>
  </si>
  <si>
    <r>
      <t>К1</t>
    </r>
    <r>
      <rPr>
        <sz val="14"/>
        <color theme="1"/>
        <rFont val="Times New Roman"/>
        <family val="1"/>
        <charset val="204"/>
      </rPr>
      <t>плi</t>
    </r>
  </si>
  <si>
    <r>
      <t>К1</t>
    </r>
    <r>
      <rPr>
        <sz val="14"/>
        <color theme="1"/>
        <rFont val="Times New Roman"/>
        <family val="1"/>
        <charset val="204"/>
      </rPr>
      <t>фi</t>
    </r>
  </si>
  <si>
    <r>
      <t>К1</t>
    </r>
    <r>
      <rPr>
        <sz val="14"/>
        <color theme="1"/>
        <rFont val="Times New Roman"/>
        <family val="1"/>
        <charset val="204"/>
      </rPr>
      <t>i</t>
    </r>
  </si>
  <si>
    <t>К1</t>
  </si>
  <si>
    <t>К2 пл</t>
  </si>
  <si>
    <t>К2 ф</t>
  </si>
  <si>
    <t>К2</t>
  </si>
  <si>
    <t>2</t>
  </si>
  <si>
    <t>3</t>
  </si>
  <si>
    <t>1</t>
  </si>
  <si>
    <t xml:space="preserve">Реализация основных общеобразовательных программ дошкольного образования </t>
  </si>
  <si>
    <t>число дней пропусков занятий по болезни в расчете на одного ребенка (процент; определяется как отношение количества дней непосещения по болезни к общему числу дней, проведенных детьми в группах);</t>
  </si>
  <si>
    <t>Х</t>
  </si>
  <si>
    <t xml:space="preserve">общий уровень укомплектованности кадрами (процент; определяется как отношение фактически замещенных ставок к общему количеству ставок  по штатному расписанию); 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</si>
  <si>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</si>
  <si>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Итого:</t>
  </si>
  <si>
    <t>Расчет оценки К3</t>
  </si>
  <si>
    <t xml:space="preserve">X </t>
  </si>
  <si>
    <t>X</t>
  </si>
  <si>
    <t xml:space="preserve">Заведующий МБДОУ </t>
  </si>
  <si>
    <t>Пояснительная записка</t>
  </si>
  <si>
    <t>Наименование услуги</t>
  </si>
  <si>
    <t>Наименование показателя</t>
  </si>
  <si>
    <t>Ед. изм.</t>
  </si>
  <si>
    <t>План</t>
  </si>
  <si>
    <t>Данные за отчетный период</t>
  </si>
  <si>
    <t>Реализация основных общеобразовательных программ дошкольного образования</t>
  </si>
  <si>
    <t>1. Показатели характеризующие качество муниципальной услуги</t>
  </si>
  <si>
    <t>К1плi</t>
  </si>
  <si>
    <t>K1ФI</t>
  </si>
  <si>
    <r>
      <t>К1</t>
    </r>
    <r>
      <rPr>
        <b/>
        <i/>
        <u/>
        <sz val="9"/>
        <color indexed="8"/>
        <rFont val="Times New Roman"/>
        <family val="1"/>
        <charset val="204"/>
      </rPr>
      <t>i</t>
    </r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</si>
  <si>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</si>
  <si>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%</t>
  </si>
  <si>
    <t>Количество дней, проведенных детьми в группах (с нарастающим итогом с начала года)</t>
  </si>
  <si>
    <t>детодни</t>
  </si>
  <si>
    <t>Количество дней, непосещения (с нарастающим итогом с начала года), из них:</t>
  </si>
  <si>
    <t xml:space="preserve"> - по болезни</t>
  </si>
  <si>
    <t xml:space="preserve"> - по другим причинам</t>
  </si>
  <si>
    <t>Количество дней функционирования учреждения (рабочие дни) (с нарастающим итогом с начала года)</t>
  </si>
  <si>
    <t>дни</t>
  </si>
  <si>
    <t>Среднесписочный составдетей за отчетный период</t>
  </si>
  <si>
    <t>чел.</t>
  </si>
  <si>
    <t>общий уровень укомплектованности кадрами (процент; определяется как отношениефактически замещенных ставок к общему количеству ставок по штатному расписанию);</t>
  </si>
  <si>
    <t>Количество кадров по штатному расписанию</t>
  </si>
  <si>
    <t>ед.</t>
  </si>
  <si>
    <t>Фактическая укомплектованность кадрами</t>
  </si>
  <si>
    <t xml:space="preserve">доля педагогических кадров с высшим  профессиональным образованием (процент; определяется как отношение количества педагогов с высшим образованием к общему числу педагогов). </t>
  </si>
  <si>
    <t>Общее число педагогов</t>
  </si>
  <si>
    <t>Количество педагогов с высшим образованием</t>
  </si>
  <si>
    <t>2. Показатели характеризующие объем муниципальной услуги</t>
  </si>
  <si>
    <t>К2пл</t>
  </si>
  <si>
    <t>К2ф</t>
  </si>
  <si>
    <t>Среднесписочное количество детей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</si>
  <si>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</si>
  <si>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</si>
  <si>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</si>
  <si>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</si>
  <si>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</si>
  <si>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</si>
  <si>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</si>
  <si>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</si>
  <si>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</si>
  <si>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</si>
  <si>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</si>
  <si>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</si>
  <si>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ОЦитоговая</t>
  </si>
  <si>
    <t>Присмотр и уход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</si>
  <si>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</si>
  <si>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</si>
  <si>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</si>
  <si>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отсутствие случаев детского травматизма (процент; приотсутствии травматизма - 100%, при наличии случаев травматизма - 0%).</t>
  </si>
  <si>
    <t>Среднесписочный состав детей за отчетный период</t>
  </si>
  <si>
    <t>Количество воспитанников, получивших травмы</t>
  </si>
  <si>
    <t>Среднесписочное количество детей в учреждениях с отсутствием травматизма</t>
  </si>
  <si>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</si>
  <si>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</si>
  <si>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</si>
  <si>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</si>
  <si>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Единица измерения</t>
  </si>
  <si>
    <t>Оценка выполнения муниципальными учреждениями муниципального задания по каждому показателю,(К1i, К2i&lt;3&gt;)</t>
  </si>
  <si>
    <t>Сводная оценка выполнения муниципальными учреждениями муниципального задания по показателям (качества, объема),(К1, К2&lt;4&gt;)</t>
  </si>
  <si>
    <t xml:space="preserve">Оценка итоговая
ОЦитоговая&lt;5&gt;
</t>
  </si>
  <si>
    <t>Заключение о выполнении муниципального задания муниципальным учреждением&lt;6&gt;</t>
  </si>
  <si>
    <t>Причины отклонения значений от запланированных</t>
  </si>
  <si>
    <t>Услуга</t>
  </si>
  <si>
    <t>Показатель качества</t>
  </si>
  <si>
    <t>процент</t>
  </si>
  <si>
    <t>Показатель объема</t>
  </si>
  <si>
    <t xml:space="preserve">Число обучющихся </t>
  </si>
  <si>
    <t>человек</t>
  </si>
  <si>
    <t>Присмотр и уход (физицеские лица за исключением льготных категорий, от 3 до 8 лет, ГКП)</t>
  </si>
  <si>
    <t>Присмотр и уход (физицеские лица за исключением льготных категорий, от 3 до 8 лет, группа полного дня)</t>
  </si>
  <si>
    <t>Наименование</t>
  </si>
  <si>
    <t>№ Листа</t>
  </si>
  <si>
    <t>Общеобразовательная программа</t>
  </si>
  <si>
    <t>Не указано</t>
  </si>
  <si>
    <t>Дети-инвалиды</t>
  </si>
  <si>
    <t>до 3-х лет</t>
  </si>
  <si>
    <t>от 3 лет до 8 лет</t>
  </si>
  <si>
    <t>Адаптированная образовательная программа</t>
  </si>
  <si>
    <t>Обучающиеся с ОВЗ</t>
  </si>
  <si>
    <t>ГКП</t>
  </si>
  <si>
    <t>Группа полного дня</t>
  </si>
  <si>
    <t>Дети с туберкулезной интоксикацией</t>
  </si>
  <si>
    <t>Физические лица за исключением льготных категорий</t>
  </si>
  <si>
    <t>151,326Д.С.</t>
  </si>
  <si>
    <t>K1плi</t>
  </si>
  <si>
    <t>K1фi</t>
  </si>
  <si>
    <t>K2пл</t>
  </si>
  <si>
    <t>K2ф</t>
  </si>
  <si>
    <t>K2</t>
  </si>
  <si>
    <t>Реализация основных общеобразовательных программ</t>
  </si>
  <si>
    <t xml:space="preserve">Дети-инвалиды </t>
  </si>
  <si>
    <t xml:space="preserve">До 3-х лет </t>
  </si>
  <si>
    <t>от 3 до 8 лет</t>
  </si>
  <si>
    <t>До 3-х лет</t>
  </si>
  <si>
    <t>От 3 до 8 лет</t>
  </si>
  <si>
    <t>Физические лица за исключением льготной категории</t>
  </si>
  <si>
    <t>Уникальный реестровый номер</t>
  </si>
  <si>
    <t>Реализация основных общеобразовательных программ дошкольного образования (не указано, дети-инвалиды, до 3 лет, ГКП)</t>
  </si>
  <si>
    <t>Реализация основных общеобразовательных программ дошкольного образования (не указано, дети-инвалиды, до 3 лет, группа полного дня)</t>
  </si>
  <si>
    <t>обр</t>
  </si>
  <si>
    <t>прис</t>
  </si>
  <si>
    <t>откл</t>
  </si>
  <si>
    <t>ч.с</t>
  </si>
  <si>
    <t>ВСЕГО</t>
  </si>
  <si>
    <t>откл.ч.с</t>
  </si>
  <si>
    <t>месяц</t>
  </si>
  <si>
    <t xml:space="preserve">о выполнении муниципального задания </t>
  </si>
  <si>
    <t>Коды</t>
  </si>
  <si>
    <t>Форма</t>
  </si>
  <si>
    <t>0506001</t>
  </si>
  <si>
    <t>Наименование муниципального учреждения</t>
  </si>
  <si>
    <t>по ОКУД</t>
  </si>
  <si>
    <t>Дата</t>
  </si>
  <si>
    <t>Виды деятельности муниципального учреждения</t>
  </si>
  <si>
    <t>По сводному реестру</t>
  </si>
  <si>
    <t>Образование дошкольное</t>
  </si>
  <si>
    <t>По ОКВЭД</t>
  </si>
  <si>
    <t>85.11</t>
  </si>
  <si>
    <t>Предоставление услуг по дневному уходу за детьми</t>
  </si>
  <si>
    <t>88.91</t>
  </si>
  <si>
    <t xml:space="preserve">Вид муниципального учреждения </t>
  </si>
  <si>
    <t>Дошкольная образовательная организация</t>
  </si>
  <si>
    <t>(указывается вид муниципального учреждения базового (отраслевого) перечня)</t>
  </si>
  <si>
    <t>Периодичность</t>
  </si>
  <si>
    <t xml:space="preserve">(указывается в соответствии с периодичностью представления отчета о выполнении муниципального задания, установленной в муниципальном задании)
</t>
  </si>
  <si>
    <t>Часть 1. Сведения об оказываемых муниципальных услугах</t>
  </si>
  <si>
    <t>Раздел 1</t>
  </si>
  <si>
    <r>
      <rPr>
        <sz val="8"/>
        <color theme="1"/>
        <rFont val="Times New Roman"/>
        <family val="1"/>
        <charset val="204"/>
      </rPr>
      <t xml:space="preserve">1. Наименование муниципальной услуги </t>
    </r>
    <r>
      <rPr>
        <b/>
        <u/>
        <sz val="10"/>
        <color theme="1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</si>
  <si>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Уникальный номер по базовому (отраслевому) перечню</t>
  </si>
  <si>
    <r>
      <rPr>
        <sz val="8"/>
        <color theme="1"/>
        <rFont val="Times New Roman"/>
        <family val="1"/>
        <charset val="204"/>
      </rPr>
      <t xml:space="preserve">2. Категории потребителей муниципальной услуги  </t>
    </r>
    <r>
      <rPr>
        <b/>
        <u/>
        <sz val="10"/>
        <color theme="1"/>
        <rFont val="Times New Roman"/>
        <family val="1"/>
        <charset val="204"/>
      </rPr>
      <t>Физические лица в возрасте до 8 лет</t>
    </r>
  </si>
  <si>
    <t xml:space="preserve">3.  Сведения  о фактическом достижении показателей, характеризующих объем и (или) качество муниципальной услуги: </t>
  </si>
  <si>
    <t>3.1.   Сведения   о  фактическом  достижении  показателей, 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</si>
  <si>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</si>
  <si>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</si>
  <si>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</si>
  <si>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</si>
  <si>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</si>
  <si>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</si>
  <si>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</si>
  <si>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</si>
  <si>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</si>
  <si>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</si>
  <si>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</si>
  <si>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</si>
  <si>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</si>
  <si>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</si>
  <si>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 xml:space="preserve">не указано </t>
  </si>
  <si>
    <t>дети-инвалиды</t>
  </si>
  <si>
    <t>очная</t>
  </si>
  <si>
    <t>группа полного дня</t>
  </si>
  <si>
    <t>адаптированная образовательная программа</t>
  </si>
  <si>
    <t>обучающиеся с ОВЗ</t>
  </si>
  <si>
    <t>3.2.  Сведения 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</si>
  <si>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</si>
  <si>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Средний размер платы (цена, тариф)</t>
  </si>
  <si>
    <t>Раздел 2</t>
  </si>
  <si>
    <r>
      <rPr>
        <sz val="8"/>
        <color theme="1"/>
        <rFont val="Times New Roman"/>
        <family val="1"/>
        <charset val="204"/>
      </rPr>
      <t xml:space="preserve">1. Наименование муниципальной услуги </t>
    </r>
    <r>
      <rPr>
        <b/>
        <u/>
        <sz val="10"/>
        <color theme="1"/>
        <rFont val="Times New Roman"/>
        <family val="1"/>
        <charset val="204"/>
      </rPr>
      <t>Присмотр и уход</t>
    </r>
  </si>
  <si>
    <r>
      <rPr>
        <sz val="8"/>
        <color theme="1"/>
        <rFont val="Times New Roman"/>
        <family val="1"/>
        <charset val="204"/>
      </rPr>
      <t xml:space="preserve">2. Категории потребителей муниципальной услуги  </t>
    </r>
    <r>
      <rPr>
        <b/>
        <u/>
        <sz val="10"/>
        <color theme="1"/>
        <rFont val="Times New Roman"/>
        <family val="1"/>
        <charset val="204"/>
      </rPr>
      <t>Физические лица</t>
    </r>
  </si>
  <si>
    <t>не указано</t>
  </si>
  <si>
    <t>до 3 лет</t>
  </si>
  <si>
    <t>група полного дня</t>
  </si>
  <si>
    <t>дети с туберкулезной интоксикацией</t>
  </si>
  <si>
    <t>физические лица за исключением льготных категорий</t>
  </si>
  <si>
    <t>Руководитель            ______________  ____________  _____________________</t>
  </si>
  <si>
    <t>(уполномоченное лицо)     (должность)    (подпись)    (расшифровка подписи)</t>
  </si>
  <si>
    <t>Реализация основных общеобразовательных программ дошкольного образования (не указано, дети-инвалиды, от 3 до 8 лет, ГКП)</t>
  </si>
  <si>
    <t>Реализация основных общеобразовательных программ дошкольного образования (не указано, дети-инвалиды, от 3 до 8 лет, группа полного дня)</t>
  </si>
  <si>
    <t>Реализация основных общеобразовательных программ дошкольного образования (не указано, не указано, до 3 лет, ГКП)</t>
  </si>
  <si>
    <t>Реализация основных общеобразовательных программ дошкольного образования (не указано, не указано, до 3 лет, группа полного дня)</t>
  </si>
  <si>
    <t>Реализация основных общеобразовательных программ дошкольного образования (не указано, не указано, от 3 до 8 лет, ГКП)</t>
  </si>
  <si>
    <t>Реализация основных общеобразовательных программ дошкольного образования (не указано, не указано, от 3 до 8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</si>
  <si>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 дети-инвалиды, до 3 лет, ГКП)</t>
  </si>
  <si>
    <t>Реализация основных общеобразовательных программ дошкольного образования (адаптированная образовательная программа, дети-инвалиды, до 3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</si>
  <si>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 обучающиеся с ОВЗ, до 3 лет, ГКП)</t>
  </si>
  <si>
    <t>Реализация основных общеобразовательных программ дошкольного образования (адаптированная образовательная программа, обучающиеся с ОВЗ, до 3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</si>
  <si>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 обучающиеся с ОВЗ, от 3 до 8 лет, ГКП)</t>
  </si>
  <si>
    <t>Реализация основных общеобразовательных программ дошкольного образования (адаптированная образовательная программа, обучающиеся с ОВЗ, от 3 до 8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</si>
  <si>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3 до 8 лет, ГКП)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</si>
  <si>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3 до 8 лет, группа полного дня)</t>
  </si>
  <si>
    <t>Присмотр и уход (дети-инвалиды, до 3 лет, ГКП)</t>
  </si>
  <si>
    <t>Присмотр и уход (дети-инвалиды, до 3 лет, группа полного дня)</t>
  </si>
  <si>
    <t>Присмотр и уход (дети-инвалиды, от 3 до 8 лет, ГКП)</t>
  </si>
  <si>
    <t>Присмотр и уход (дети-инвалиды, от 3 до 8 лет, группа полного дня)</t>
  </si>
  <si>
    <t>Присмотр и уход (дети с туберкулезной интоксикацией, до 3 лет, группа полного дня)</t>
  </si>
  <si>
    <t>Присмотр и уход (дети с туберкулезной интоксикацией, от 3 до 8 лет, группа полного дня)</t>
  </si>
  <si>
    <t>Присмотр и уход (физицеские лица за исключением льготных категорий, до 3 лет, ГКП)</t>
  </si>
  <si>
    <t>Присмотр и уход (физицеские лица за исключением льготных категорий, до 3 лет, группа полного дня)</t>
  </si>
  <si>
    <t>гкп</t>
  </si>
  <si>
    <t>801011О.99.0.БВ24ГЖ00000</t>
  </si>
  <si>
    <t>801011О.99.0.БВ24ГЖ02000</t>
  </si>
  <si>
    <t>801011О.99.0.БВ24ГД80000</t>
  </si>
  <si>
    <t>801011О.99.0.БВ24ГД82000</t>
  </si>
  <si>
    <t>801011О.99.0.БВ24ДП00000</t>
  </si>
  <si>
    <t>801011О.99.0.БВ24ДП02000</t>
  </si>
  <si>
    <t>801011О.99.0.БВ24ДН80000</t>
  </si>
  <si>
    <t>801011О.99.0.БВ24ДН82000</t>
  </si>
  <si>
    <t>801011О.99.0.БВ24АЛ80000</t>
  </si>
  <si>
    <t>801011О.99.0.БВ24АЛ82000</t>
  </si>
  <si>
    <t>801011О.99.0.БВ24АГ60000</t>
  </si>
  <si>
    <t>801011О.99.0.БВ24АГ62000</t>
  </si>
  <si>
    <t>801011О.99.0.БВ24АВ40000</t>
  </si>
  <si>
    <t>801011О.99.0.БВ24АВ42000</t>
  </si>
  <si>
    <t>801011О.99.0.БВ24АК60000</t>
  </si>
  <si>
    <t>801011О.99.0.БВ24АК62000</t>
  </si>
  <si>
    <t xml:space="preserve">Не указано </t>
  </si>
  <si>
    <t>не казано</t>
  </si>
  <si>
    <t xml:space="preserve">ГКП </t>
  </si>
  <si>
    <t>Группа продленного дня</t>
  </si>
  <si>
    <t>До 3 лет</t>
  </si>
  <si>
    <t>28=9</t>
  </si>
  <si>
    <t>18=1+10</t>
  </si>
  <si>
    <t>19=2+11</t>
  </si>
  <si>
    <t>20=3+16</t>
  </si>
  <si>
    <t>21=17+4</t>
  </si>
  <si>
    <t>22=6+13</t>
  </si>
  <si>
    <t>23=8+15</t>
  </si>
  <si>
    <t>24=5+12</t>
  </si>
  <si>
    <t>25=6+13</t>
  </si>
  <si>
    <t>26=7+14</t>
  </si>
  <si>
    <t>27=8+15</t>
  </si>
  <si>
    <t>Присмотр и уход (физицеские лица за исключением льготных категорий, от 3 до 8 лет, группа продленного дня)</t>
  </si>
  <si>
    <t>801011О.99.0.БВ24ДН83000</t>
  </si>
  <si>
    <t>Реализация основных общеобразовательных программ дошкольного образования (не указано, не указано, от 3 до 8 лет, группа продленного дня)</t>
  </si>
  <si>
    <t>853211О.99.0.БВ19АА24000</t>
  </si>
  <si>
    <t>853211О.99.0.БВ19АА26000</t>
  </si>
  <si>
    <t>853211О.99.0.БВ19АА12000</t>
  </si>
  <si>
    <t>853211О.99.0.БВ19АА14000</t>
  </si>
  <si>
    <t>853211О.99.0.БВ19АБ52000</t>
  </si>
  <si>
    <t>853211О.99.0.БВ19АБ40000</t>
  </si>
  <si>
    <t>853211О.99.0.БВ19АА66000</t>
  </si>
  <si>
    <t>853211О.99.0.БВ19АА68000</t>
  </si>
  <si>
    <t>853211О.99.0.БВ19АА54000</t>
  </si>
  <si>
    <t>853211О.99.0.БВ19АА56000</t>
  </si>
  <si>
    <t>853211О.99.0.БВ19АА57000</t>
  </si>
  <si>
    <t>группа продленного дня</t>
  </si>
  <si>
    <t>частники</t>
  </si>
  <si>
    <t>за 2020 год</t>
  </si>
  <si>
    <t>Отчет о выполнении муниципального задания на 2020 год и плановый период 2021 - 2022 годов</t>
  </si>
  <si>
    <t>на 2020 год и плановый период 2021 - 2022 годов</t>
  </si>
  <si>
    <t>кол-во штатов по шт.расп.</t>
  </si>
  <si>
    <t>услуга по присм. и ух.</t>
  </si>
  <si>
    <t>кол-во штатов по отчету</t>
  </si>
  <si>
    <t>образоват. услуга</t>
  </si>
  <si>
    <t>отклонения</t>
  </si>
  <si>
    <t>Муниципальное автономное  дошкольное образовательное учреждение</t>
  </si>
  <si>
    <t>МБДОУ №101</t>
  </si>
  <si>
    <t>"Детский сад №101 "</t>
  </si>
  <si>
    <t>количество случаев травматизма</t>
  </si>
  <si>
    <t>% травматизма</t>
  </si>
  <si>
    <t>меняем /(3,6,9,12)</t>
  </si>
  <si>
    <t>ПРИМЕЧАНИЕ</t>
  </si>
  <si>
    <t>Значение, утвержденное в муниципальном задании на 2020 год, (К1плi, К2плi&lt;1&gt;)</t>
  </si>
  <si>
    <t>Фактическое значение за 2020 год, (К1фi, К2фi&lt;2&gt;)</t>
  </si>
  <si>
    <t>Муниципальное задание по муниципальной услуге (работе) в целом выполнено</t>
  </si>
  <si>
    <t>ясли ГКП отчет</t>
  </si>
  <si>
    <t>ясли ГКП спис. сост.</t>
  </si>
  <si>
    <t>отклон.</t>
  </si>
  <si>
    <t>сад ГКП отчет</t>
  </si>
  <si>
    <t>сад ГКП спис. сост.</t>
  </si>
  <si>
    <t>ясли отчет</t>
  </si>
  <si>
    <t>ясли спис. сост.</t>
  </si>
  <si>
    <t>сад отчет</t>
  </si>
  <si>
    <t>сад спис. сост.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</si>
  <si>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</si>
  <si>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</si>
  <si>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</si>
  <si>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</si>
  <si>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</si>
  <si>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</si>
  <si>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</si>
  <si>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</si>
  <si>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</si>
  <si>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</si>
  <si>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</si>
  <si>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</si>
  <si>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принят педагог с проф образованием</t>
  </si>
  <si>
    <t>БА80</t>
  </si>
  <si>
    <t>БВ24</t>
  </si>
  <si>
    <t>ежеквартально (за 2020 год)</t>
  </si>
  <si>
    <t>МАДОУ №101</t>
  </si>
  <si>
    <t>МАДОУ № 101 (за 2020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</si>
</sst>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,##0.0_ ;\-#,##0.0\ "/>
    <numFmt numFmtId="168" formatCode="#,##0_ ;\-#,##0\ "/>
    <numFmt numFmtId="169" formatCode="#,##0.00_ ;\-#,##0.00\ "/>
    <numFmt numFmtId="170" formatCode="#,##0.000_ ;\-#,##0.000\ 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49" fontId="2" fillId="2" borderId="0" xfId="0" applyNumberFormat="1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1" xfId="0" applyFont="1" applyFill="1" applyBorder="1"/>
    <xf numFmtId="0" fontId="2" fillId="3" borderId="0" xfId="0" applyFont="1" applyFill="1"/>
    <xf numFmtId="0" fontId="9" fillId="0" borderId="1" xfId="0" applyFont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center"/>
    </xf>
    <xf numFmtId="165" fontId="10" fillId="3" borderId="1" xfId="1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" fontId="2" fillId="3" borderId="1" xfId="0" applyNumberFormat="1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top" wrapText="1"/>
    </xf>
    <xf numFmtId="1" fontId="6" fillId="2" borderId="3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justify" vertical="top" wrapText="1"/>
    </xf>
    <xf numFmtId="1" fontId="16" fillId="4" borderId="1" xfId="1" applyNumberFormat="1" applyFont="1" applyFill="1" applyBorder="1" applyAlignment="1">
      <alignment horizontal="center" vertical="center" wrapText="1"/>
    </xf>
    <xf numFmtId="167" fontId="16" fillId="4" borderId="1" xfId="1" applyNumberFormat="1" applyFont="1" applyFill="1" applyBorder="1" applyAlignment="1">
      <alignment horizontal="right" vertical="center" wrapText="1"/>
    </xf>
    <xf numFmtId="2" fontId="16" fillId="3" borderId="1" xfId="0" applyNumberFormat="1" applyFont="1" applyFill="1" applyBorder="1" applyAlignment="1">
      <alignment horizontal="left" vertical="top" wrapText="1" indent="5"/>
    </xf>
    <xf numFmtId="1" fontId="16" fillId="3" borderId="1" xfId="1" applyNumberFormat="1" applyFont="1" applyFill="1" applyBorder="1" applyAlignment="1">
      <alignment horizontal="center" vertical="center" wrapText="1"/>
    </xf>
    <xf numFmtId="168" fontId="16" fillId="3" borderId="1" xfId="1" applyNumberFormat="1" applyFont="1" applyFill="1" applyBorder="1" applyAlignment="1">
      <alignment horizontal="right" vertical="center" wrapText="1"/>
    </xf>
    <xf numFmtId="1" fontId="2" fillId="2" borderId="0" xfId="0" applyNumberFormat="1" applyFont="1" applyFill="1" applyBorder="1" applyAlignment="1">
      <alignment wrapText="1"/>
    </xf>
    <xf numFmtId="2" fontId="16" fillId="3" borderId="1" xfId="0" applyNumberFormat="1" applyFont="1" applyFill="1" applyBorder="1" applyAlignment="1">
      <alignment horizontal="left" vertical="top" wrapText="1" indent="7"/>
    </xf>
    <xf numFmtId="168" fontId="17" fillId="3" borderId="1" xfId="1" applyNumberFormat="1" applyFont="1" applyFill="1" applyBorder="1" applyAlignment="1">
      <alignment horizontal="right" vertical="center" wrapText="1"/>
    </xf>
    <xf numFmtId="168" fontId="17" fillId="5" borderId="1" xfId="1" applyNumberFormat="1" applyFont="1" applyFill="1" applyBorder="1" applyAlignment="1">
      <alignment horizontal="right" vertical="center" wrapText="1"/>
    </xf>
    <xf numFmtId="169" fontId="16" fillId="3" borderId="1" xfId="1" applyNumberFormat="1" applyFont="1" applyFill="1" applyBorder="1" applyAlignment="1">
      <alignment horizontal="right" vertical="center" wrapText="1"/>
    </xf>
    <xf numFmtId="169" fontId="16" fillId="5" borderId="1" xfId="1" applyNumberFormat="1" applyFont="1" applyFill="1" applyBorder="1" applyAlignment="1">
      <alignment horizontal="right" vertical="center" wrapText="1"/>
    </xf>
    <xf numFmtId="168" fontId="16" fillId="5" borderId="1" xfId="1" applyNumberFormat="1" applyFont="1" applyFill="1" applyBorder="1" applyAlignment="1">
      <alignment horizontal="right" vertical="center" wrapText="1"/>
    </xf>
    <xf numFmtId="2" fontId="17" fillId="4" borderId="1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168" fontId="13" fillId="3" borderId="1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vertical="top" wrapText="1"/>
    </xf>
    <xf numFmtId="165" fontId="16" fillId="4" borderId="1" xfId="1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right" vertical="top" wrapText="1"/>
    </xf>
    <xf numFmtId="165" fontId="16" fillId="3" borderId="1" xfId="1" applyNumberFormat="1" applyFont="1" applyFill="1" applyBorder="1" applyAlignment="1">
      <alignment horizontal="center" vertical="center" wrapText="1"/>
    </xf>
    <xf numFmtId="167" fontId="16" fillId="3" borderId="1" xfId="1" applyNumberFormat="1" applyFont="1" applyFill="1" applyBorder="1" applyAlignment="1">
      <alignment horizontal="right" vertical="center" wrapText="1"/>
    </xf>
    <xf numFmtId="165" fontId="17" fillId="6" borderId="1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168" fontId="2" fillId="2" borderId="0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/>
    <xf numFmtId="49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8" fillId="0" borderId="0" xfId="0" applyFont="1" applyBorder="1" applyAlignment="1"/>
    <xf numFmtId="49" fontId="2" fillId="3" borderId="1" xfId="0" applyNumberFormat="1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1" fillId="0" borderId="0" xfId="0" applyFont="1" applyBorder="1" applyAlignment="1"/>
    <xf numFmtId="0" fontId="0" fillId="0" borderId="1" xfId="0" applyBorder="1"/>
    <xf numFmtId="1" fontId="0" fillId="0" borderId="1" xfId="0" applyNumberFormat="1" applyBorder="1"/>
    <xf numFmtId="168" fontId="16" fillId="2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wrapText="1"/>
    </xf>
    <xf numFmtId="169" fontId="16" fillId="4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5" borderId="1" xfId="0" applyFill="1" applyBorder="1"/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0" fillId="5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12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13" borderId="1" xfId="0" applyFill="1" applyBorder="1" applyAlignment="1">
      <alignment vertical="center" wrapText="1"/>
    </xf>
    <xf numFmtId="0" fontId="0" fillId="14" borderId="0" xfId="0" applyFill="1" applyAlignment="1">
      <alignment wrapText="1"/>
    </xf>
    <xf numFmtId="0" fontId="0" fillId="14" borderId="1" xfId="0" applyFill="1" applyBorder="1" applyAlignment="1">
      <alignment vertical="center" wrapText="1"/>
    </xf>
    <xf numFmtId="0" fontId="0" fillId="15" borderId="1" xfId="0" applyFill="1" applyBorder="1" applyAlignment="1">
      <alignment vertical="center" wrapText="1"/>
    </xf>
    <xf numFmtId="0" fontId="0" fillId="15" borderId="0" xfId="0" applyFill="1" applyAlignment="1">
      <alignment wrapText="1"/>
    </xf>
    <xf numFmtId="0" fontId="0" fillId="16" borderId="0" xfId="0" applyFill="1" applyAlignment="1">
      <alignment wrapText="1"/>
    </xf>
    <xf numFmtId="0" fontId="0" fillId="16" borderId="1" xfId="0" applyFill="1" applyBorder="1" applyAlignment="1">
      <alignment vertical="center" wrapText="1"/>
    </xf>
    <xf numFmtId="0" fontId="0" fillId="17" borderId="1" xfId="0" applyFill="1" applyBorder="1" applyAlignment="1">
      <alignment vertical="center" wrapText="1"/>
    </xf>
    <xf numFmtId="0" fontId="0" fillId="17" borderId="0" xfId="0" applyFill="1" applyAlignment="1">
      <alignment wrapText="1"/>
    </xf>
    <xf numFmtId="169" fontId="17" fillId="5" borderId="1" xfId="1" applyNumberFormat="1" applyFont="1" applyFill="1" applyBorder="1" applyAlignment="1">
      <alignment horizontal="right" vertical="center" wrapText="1"/>
    </xf>
    <xf numFmtId="4" fontId="22" fillId="3" borderId="1" xfId="0" applyNumberFormat="1" applyFont="1" applyFill="1" applyBorder="1" applyAlignment="1">
      <alignment horizontal="center" wrapText="1"/>
    </xf>
    <xf numFmtId="3" fontId="22" fillId="3" borderId="1" xfId="0" applyNumberFormat="1" applyFont="1" applyFill="1" applyBorder="1" applyAlignment="1">
      <alignment horizontal="center" wrapText="1"/>
    </xf>
    <xf numFmtId="4" fontId="22" fillId="3" borderId="1" xfId="0" applyNumberFormat="1" applyFont="1" applyFill="1" applyBorder="1" applyAlignment="1">
      <alignment wrapText="1"/>
    </xf>
    <xf numFmtId="168" fontId="2" fillId="2" borderId="1" xfId="0" applyNumberFormat="1" applyFont="1" applyFill="1" applyBorder="1" applyAlignment="1">
      <alignment wrapText="1"/>
    </xf>
    <xf numFmtId="169" fontId="2" fillId="2" borderId="0" xfId="0" applyNumberFormat="1" applyFont="1" applyFill="1" applyBorder="1" applyAlignment="1">
      <alignment wrapText="1"/>
    </xf>
    <xf numFmtId="4" fontId="22" fillId="3" borderId="0" xfId="0" applyNumberFormat="1" applyFont="1" applyFill="1" applyAlignment="1">
      <alignment wrapText="1"/>
    </xf>
    <xf numFmtId="4" fontId="5" fillId="3" borderId="0" xfId="0" applyNumberFormat="1" applyFont="1" applyFill="1" applyAlignment="1">
      <alignment wrapText="1"/>
    </xf>
    <xf numFmtId="4" fontId="5" fillId="3" borderId="1" xfId="0" applyNumberFormat="1" applyFont="1" applyFill="1" applyBorder="1" applyAlignment="1">
      <alignment horizontal="center" wrapText="1"/>
    </xf>
    <xf numFmtId="4" fontId="24" fillId="3" borderId="0" xfId="0" applyNumberFormat="1" applyFont="1" applyFill="1" applyAlignment="1">
      <alignment wrapText="1"/>
    </xf>
    <xf numFmtId="49" fontId="5" fillId="3" borderId="5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wrapText="1"/>
    </xf>
    <xf numFmtId="4" fontId="5" fillId="3" borderId="0" xfId="0" applyNumberFormat="1" applyFont="1" applyFill="1" applyBorder="1" applyAlignment="1">
      <alignment wrapText="1"/>
    </xf>
    <xf numFmtId="4" fontId="24" fillId="3" borderId="0" xfId="0" applyNumberFormat="1" applyFont="1" applyFill="1" applyAlignment="1">
      <alignment horizontal="left" wrapText="1"/>
    </xf>
    <xf numFmtId="4" fontId="22" fillId="3" borderId="0" xfId="0" applyNumberFormat="1" applyFont="1" applyFill="1" applyBorder="1" applyAlignment="1">
      <alignment wrapText="1"/>
    </xf>
    <xf numFmtId="3" fontId="22" fillId="3" borderId="1" xfId="0" applyNumberFormat="1" applyFont="1" applyFill="1" applyBorder="1" applyAlignment="1">
      <alignment horizontal="center" vertical="center" wrapText="1"/>
    </xf>
    <xf numFmtId="4" fontId="29" fillId="3" borderId="1" xfId="0" applyNumberFormat="1" applyFont="1" applyFill="1" applyBorder="1" applyAlignment="1">
      <alignment wrapText="1"/>
    </xf>
    <xf numFmtId="4" fontId="26" fillId="3" borderId="0" xfId="0" applyNumberFormat="1" applyFont="1" applyFill="1" applyBorder="1" applyAlignment="1">
      <alignment wrapText="1"/>
    </xf>
    <xf numFmtId="49" fontId="22" fillId="3" borderId="1" xfId="0" applyNumberFormat="1" applyFont="1" applyFill="1" applyBorder="1" applyAlignment="1">
      <alignment wrapText="1"/>
    </xf>
    <xf numFmtId="169" fontId="17" fillId="18" borderId="1" xfId="1" applyNumberFormat="1" applyFont="1" applyFill="1" applyBorder="1" applyAlignment="1">
      <alignment horizontal="right" vertical="center" wrapText="1"/>
    </xf>
    <xf numFmtId="169" fontId="16" fillId="18" borderId="1" xfId="1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3" fontId="16" fillId="3" borderId="1" xfId="2" applyNumberFormat="1" applyFont="1" applyFill="1" applyBorder="1" applyAlignment="1">
      <alignment horizontal="right" vertical="center" wrapText="1"/>
    </xf>
    <xf numFmtId="3" fontId="16" fillId="3" borderId="1" xfId="1" applyNumberFormat="1" applyFont="1" applyFill="1" applyBorder="1" applyAlignment="1">
      <alignment horizontal="right" vertical="center" wrapText="1"/>
    </xf>
    <xf numFmtId="169" fontId="16" fillId="4" borderId="1" xfId="1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center" wrapText="1"/>
    </xf>
    <xf numFmtId="2" fontId="19" fillId="3" borderId="1" xfId="1" applyNumberFormat="1" applyFont="1" applyFill="1" applyBorder="1" applyAlignment="1">
      <alignment horizontal="center" wrapText="1"/>
    </xf>
    <xf numFmtId="2" fontId="19" fillId="7" borderId="1" xfId="1" applyNumberFormat="1" applyFont="1" applyFill="1" applyBorder="1" applyAlignment="1" applyProtection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/>
    <xf numFmtId="2" fontId="19" fillId="19" borderId="1" xfId="1" applyNumberFormat="1" applyFont="1" applyFill="1" applyBorder="1" applyAlignment="1" applyProtection="1">
      <alignment horizontal="center" wrapText="1"/>
    </xf>
    <xf numFmtId="169" fontId="17" fillId="0" borderId="1" xfId="1" applyNumberFormat="1" applyFont="1" applyFill="1" applyBorder="1" applyAlignment="1">
      <alignment horizontal="right" vertical="center" wrapText="1"/>
    </xf>
    <xf numFmtId="169" fontId="16" fillId="0" borderId="1" xfId="1" applyNumberFormat="1" applyFont="1" applyFill="1" applyBorder="1" applyAlignment="1">
      <alignment horizontal="right" vertical="center" wrapText="1"/>
    </xf>
    <xf numFmtId="170" fontId="17" fillId="0" borderId="1" xfId="1" applyNumberFormat="1" applyFont="1" applyFill="1" applyBorder="1" applyAlignment="1">
      <alignment horizontal="right" vertical="center" wrapText="1"/>
    </xf>
    <xf numFmtId="170" fontId="16" fillId="0" borderId="1" xfId="1" applyNumberFormat="1" applyFont="1" applyFill="1" applyBorder="1" applyAlignment="1">
      <alignment horizontal="right" vertical="center" wrapText="1"/>
    </xf>
    <xf numFmtId="168" fontId="17" fillId="0" borderId="1" xfId="1" applyNumberFormat="1" applyFont="1" applyFill="1" applyBorder="1" applyAlignment="1">
      <alignment horizontal="right" vertical="center" wrapText="1"/>
    </xf>
    <xf numFmtId="168" fontId="16" fillId="0" borderId="1" xfId="1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wrapText="1"/>
    </xf>
    <xf numFmtId="1" fontId="10" fillId="0" borderId="1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4" fontId="31" fillId="3" borderId="1" xfId="0" applyNumberFormat="1" applyFont="1" applyFill="1" applyBorder="1" applyAlignment="1">
      <alignment wrapText="1"/>
    </xf>
    <xf numFmtId="2" fontId="16" fillId="3" borderId="1" xfId="1" applyNumberFormat="1" applyFont="1" applyFill="1" applyBorder="1" applyAlignment="1">
      <alignment horizontal="right" vertical="center" wrapText="1"/>
    </xf>
    <xf numFmtId="0" fontId="0" fillId="20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textRotation="90" wrapText="1"/>
    </xf>
    <xf numFmtId="165" fontId="2" fillId="0" borderId="1" xfId="0" applyNumberFormat="1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49" fontId="17" fillId="4" borderId="1" xfId="0" applyNumberFormat="1" applyFont="1" applyFill="1" applyBorder="1" applyAlignment="1">
      <alignment horizontal="center" vertical="top" wrapText="1"/>
    </xf>
    <xf numFmtId="49" fontId="17" fillId="6" borderId="1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wrapText="1"/>
    </xf>
    <xf numFmtId="1" fontId="2" fillId="3" borderId="2" xfId="0" applyNumberFormat="1" applyFont="1" applyFill="1" applyBorder="1" applyAlignment="1">
      <alignment horizontal="center" wrapText="1"/>
    </xf>
    <xf numFmtId="1" fontId="2" fillId="3" borderId="5" xfId="0" applyNumberFormat="1" applyFont="1" applyFill="1" applyBorder="1" applyAlignment="1">
      <alignment horizontal="center" wrapText="1"/>
    </xf>
    <xf numFmtId="166" fontId="2" fillId="3" borderId="3" xfId="0" applyNumberFormat="1" applyFont="1" applyFill="1" applyBorder="1" applyAlignment="1">
      <alignment horizontal="center" wrapText="1"/>
    </xf>
    <xf numFmtId="166" fontId="2" fillId="3" borderId="2" xfId="0" applyNumberFormat="1" applyFont="1" applyFill="1" applyBorder="1" applyAlignment="1">
      <alignment horizontal="center" wrapText="1"/>
    </xf>
    <xf numFmtId="166" fontId="2" fillId="3" borderId="5" xfId="0" applyNumberFormat="1" applyFont="1" applyFill="1" applyBorder="1" applyAlignment="1">
      <alignment horizontal="center" wrapText="1"/>
    </xf>
    <xf numFmtId="165" fontId="2" fillId="3" borderId="3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0" fontId="28" fillId="3" borderId="0" xfId="0" applyFont="1" applyFill="1" applyAlignment="1">
      <alignment horizontal="left"/>
    </xf>
    <xf numFmtId="0" fontId="30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/>
    <xf numFmtId="0" fontId="0" fillId="0" borderId="1" xfId="0" applyBorder="1" applyAlignment="1"/>
    <xf numFmtId="2" fontId="2" fillId="0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19" fillId="7" borderId="1" xfId="1" applyNumberFormat="1" applyFont="1" applyFill="1" applyBorder="1" applyAlignment="1" applyProtection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19" fillId="7" borderId="3" xfId="1" applyNumberFormat="1" applyFont="1" applyFill="1" applyBorder="1" applyAlignment="1" applyProtection="1">
      <alignment horizontal="center" vertical="center" wrapText="1"/>
    </xf>
    <xf numFmtId="2" fontId="19" fillId="7" borderId="2" xfId="1" applyNumberFormat="1" applyFont="1" applyFill="1" applyBorder="1" applyAlignment="1" applyProtection="1">
      <alignment horizontal="center" vertical="center" wrapText="1"/>
    </xf>
    <xf numFmtId="2" fontId="19" fillId="7" borderId="5" xfId="1" applyNumberFormat="1" applyFont="1" applyFill="1" applyBorder="1" applyAlignment="1" applyProtection="1">
      <alignment horizontal="center" vertical="center" wrapText="1"/>
    </xf>
    <xf numFmtId="1" fontId="19" fillId="7" borderId="3" xfId="1" applyNumberFormat="1" applyFont="1" applyFill="1" applyBorder="1" applyAlignment="1" applyProtection="1">
      <alignment horizontal="center" vertical="center" wrapText="1"/>
    </xf>
    <xf numFmtId="1" fontId="19" fillId="7" borderId="2" xfId="1" applyNumberFormat="1" applyFont="1" applyFill="1" applyBorder="1" applyAlignment="1" applyProtection="1">
      <alignment horizontal="center" vertical="center" wrapText="1"/>
    </xf>
    <xf numFmtId="1" fontId="19" fillId="7" borderId="5" xfId="1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" fontId="22" fillId="3" borderId="4" xfId="0" applyNumberFormat="1" applyFont="1" applyFill="1" applyBorder="1" applyAlignment="1">
      <alignment horizontal="right" wrapText="1"/>
    </xf>
    <xf numFmtId="4" fontId="22" fillId="3" borderId="6" xfId="0" applyNumberFormat="1" applyFont="1" applyFill="1" applyBorder="1" applyAlignment="1">
      <alignment horizontal="right" wrapText="1"/>
    </xf>
    <xf numFmtId="4" fontId="22" fillId="3" borderId="4" xfId="0" applyNumberFormat="1" applyFont="1" applyFill="1" applyBorder="1" applyAlignment="1">
      <alignment horizontal="center" wrapText="1"/>
    </xf>
    <xf numFmtId="4" fontId="22" fillId="3" borderId="6" xfId="0" applyNumberFormat="1" applyFont="1" applyFill="1" applyBorder="1" applyAlignment="1">
      <alignment horizontal="center" wrapText="1"/>
    </xf>
    <xf numFmtId="49" fontId="22" fillId="3" borderId="3" xfId="0" applyNumberFormat="1" applyFont="1" applyFill="1" applyBorder="1" applyAlignment="1">
      <alignment horizontal="left" wrapText="1"/>
    </xf>
    <xf numFmtId="49" fontId="22" fillId="3" borderId="2" xfId="0" applyNumberFormat="1" applyFont="1" applyFill="1" applyBorder="1" applyAlignment="1">
      <alignment horizontal="left" wrapText="1"/>
    </xf>
    <xf numFmtId="49" fontId="22" fillId="3" borderId="5" xfId="0" applyNumberFormat="1" applyFont="1" applyFill="1" applyBorder="1" applyAlignment="1">
      <alignment horizontal="left" wrapText="1"/>
    </xf>
    <xf numFmtId="4" fontId="22" fillId="3" borderId="3" xfId="0" applyNumberFormat="1" applyFont="1" applyFill="1" applyBorder="1" applyAlignment="1">
      <alignment horizontal="center" wrapText="1"/>
    </xf>
    <xf numFmtId="4" fontId="22" fillId="3" borderId="2" xfId="0" applyNumberFormat="1" applyFont="1" applyFill="1" applyBorder="1" applyAlignment="1">
      <alignment horizontal="center" wrapText="1"/>
    </xf>
    <xf numFmtId="4" fontId="22" fillId="3" borderId="5" xfId="0" applyNumberFormat="1" applyFont="1" applyFill="1" applyBorder="1" applyAlignment="1">
      <alignment horizontal="center" wrapText="1"/>
    </xf>
    <xf numFmtId="4" fontId="22" fillId="3" borderId="4" xfId="0" applyNumberFormat="1" applyFont="1" applyFill="1" applyBorder="1" applyAlignment="1">
      <alignment horizontal="left" wrapText="1"/>
    </xf>
    <xf numFmtId="4" fontId="22" fillId="3" borderId="7" xfId="0" applyNumberFormat="1" applyFont="1" applyFill="1" applyBorder="1" applyAlignment="1">
      <alignment horizontal="left" wrapText="1"/>
    </xf>
    <xf numFmtId="4" fontId="22" fillId="3" borderId="6" xfId="0" applyNumberFormat="1" applyFont="1" applyFill="1" applyBorder="1" applyAlignment="1">
      <alignment horizontal="left" wrapText="1"/>
    </xf>
    <xf numFmtId="4" fontId="26" fillId="3" borderId="0" xfId="0" applyNumberFormat="1" applyFont="1" applyFill="1" applyAlignment="1">
      <alignment horizontal="left" wrapText="1"/>
    </xf>
    <xf numFmtId="4" fontId="22" fillId="3" borderId="0" xfId="0" applyNumberFormat="1" applyFont="1" applyFill="1" applyAlignment="1">
      <alignment horizontal="center" wrapText="1"/>
    </xf>
    <xf numFmtId="4" fontId="22" fillId="3" borderId="8" xfId="0" applyNumberFormat="1" applyFont="1" applyFill="1" applyBorder="1" applyAlignment="1">
      <alignment horizontal="center" wrapText="1"/>
    </xf>
    <xf numFmtId="4" fontId="22" fillId="3" borderId="0" xfId="0" applyNumberFormat="1" applyFont="1" applyFill="1" applyAlignment="1">
      <alignment horizontal="left" wrapText="1"/>
    </xf>
    <xf numFmtId="0" fontId="0" fillId="3" borderId="7" xfId="0" applyFill="1" applyBorder="1"/>
    <xf numFmtId="0" fontId="0" fillId="3" borderId="6" xfId="0" applyFill="1" applyBorder="1"/>
    <xf numFmtId="4" fontId="22" fillId="3" borderId="7" xfId="0" applyNumberFormat="1" applyFont="1" applyFill="1" applyBorder="1" applyAlignment="1">
      <alignment horizontal="center" wrapText="1"/>
    </xf>
    <xf numFmtId="4" fontId="5" fillId="3" borderId="0" xfId="0" applyNumberFormat="1" applyFont="1" applyFill="1" applyAlignment="1">
      <alignment horizontal="center" wrapText="1"/>
    </xf>
    <xf numFmtId="4" fontId="5" fillId="3" borderId="0" xfId="0" applyNumberFormat="1" applyFont="1" applyFill="1" applyAlignment="1">
      <alignment horizontal="right" wrapText="1"/>
    </xf>
    <xf numFmtId="4" fontId="5" fillId="3" borderId="8" xfId="0" applyNumberFormat="1" applyFont="1" applyFill="1" applyBorder="1" applyAlignment="1">
      <alignment horizontal="right" wrapText="1"/>
    </xf>
    <xf numFmtId="49" fontId="5" fillId="3" borderId="2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" fontId="23" fillId="3" borderId="0" xfId="0" applyNumberFormat="1" applyFont="1" applyFill="1" applyAlignment="1">
      <alignment horizontal="left" wrapText="1"/>
    </xf>
    <xf numFmtId="4" fontId="5" fillId="3" borderId="9" xfId="0" applyNumberFormat="1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 wrapText="1"/>
    </xf>
    <xf numFmtId="4" fontId="5" fillId="3" borderId="0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center" wrapText="1"/>
    </xf>
    <xf numFmtId="4" fontId="25" fillId="3" borderId="7" xfId="0" applyNumberFormat="1" applyFont="1" applyFill="1" applyBorder="1" applyAlignment="1">
      <alignment horizontal="center" wrapText="1"/>
    </xf>
    <xf numFmtId="4" fontId="22" fillId="3" borderId="1" xfId="0" applyNumberFormat="1" applyFont="1" applyFill="1" applyBorder="1" applyAlignment="1">
      <alignment horizontal="center" wrapText="1"/>
    </xf>
    <xf numFmtId="4" fontId="22" fillId="3" borderId="10" xfId="0" applyNumberFormat="1" applyFont="1" applyFill="1" applyBorder="1" applyAlignment="1">
      <alignment horizontal="center" wrapText="1"/>
    </xf>
    <xf numFmtId="4" fontId="22" fillId="3" borderId="11" xfId="0" applyNumberFormat="1" applyFont="1" applyFill="1" applyBorder="1" applyAlignment="1">
      <alignment horizontal="center" wrapText="1"/>
    </xf>
    <xf numFmtId="4" fontId="22" fillId="3" borderId="13" xfId="0" applyNumberFormat="1" applyFont="1" applyFill="1" applyBorder="1" applyAlignment="1">
      <alignment horizontal="center" wrapText="1"/>
    </xf>
    <xf numFmtId="4" fontId="22" fillId="3" borderId="12" xfId="0" applyNumberFormat="1" applyFont="1" applyFill="1" applyBorder="1" applyAlignment="1">
      <alignment horizontal="center" wrapText="1"/>
    </xf>
    <xf numFmtId="4" fontId="22" fillId="3" borderId="9" xfId="0" applyNumberFormat="1" applyFont="1" applyFill="1" applyBorder="1" applyAlignment="1">
      <alignment horizontal="center" wrapText="1"/>
    </xf>
    <xf numFmtId="4" fontId="22" fillId="3" borderId="14" xfId="0" applyNumberFormat="1" applyFont="1" applyFill="1" applyBorder="1" applyAlignment="1">
      <alignment horizontal="center" wrapText="1"/>
    </xf>
    <xf numFmtId="3" fontId="22" fillId="3" borderId="4" xfId="0" applyNumberFormat="1" applyFont="1" applyFill="1" applyBorder="1" applyAlignment="1">
      <alignment horizontal="center" vertical="center" wrapText="1"/>
    </xf>
    <xf numFmtId="3" fontId="22" fillId="3" borderId="7" xfId="0" applyNumberFormat="1" applyFont="1" applyFill="1" applyBorder="1" applyAlignment="1">
      <alignment horizontal="center" vertical="center" wrapText="1"/>
    </xf>
    <xf numFmtId="3" fontId="22" fillId="3" borderId="6" xfId="0" applyNumberFormat="1" applyFont="1" applyFill="1" applyBorder="1" applyAlignment="1">
      <alignment horizontal="center" vertical="center" wrapText="1"/>
    </xf>
    <xf numFmtId="4" fontId="26" fillId="3" borderId="9" xfId="0" applyNumberFormat="1" applyFont="1" applyFill="1" applyBorder="1" applyAlignment="1">
      <alignment horizontal="left" wrapText="1"/>
    </xf>
    <xf numFmtId="0" fontId="0" fillId="3" borderId="5" xfId="0" applyFill="1" applyBorder="1"/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2:G42"/>
  <sheetViews>
    <sheetView view="pageBreakPreview" zoomScale="82" zoomScaleSheetLayoutView="82" workbookViewId="0">
      <selection activeCell="A33" sqref="A33"/>
    </sheetView>
  </sheetViews>
  <sheetFormatPr defaultRowHeight="15" x14ac:dyDescent="0.25"/>
  <cols>
    <col min="1" max="1" width="13.7109375" style="59" customWidth="1"/>
    <col min="2" max="2" width="20.42578125" style="59" customWidth="1"/>
    <col min="3" max="3" width="18.140625" style="59" customWidth="1"/>
    <col min="4" max="4" width="18.85546875" style="59" customWidth="1"/>
    <col min="5" max="5" width="21.140625" style="59" customWidth="1"/>
    <col min="6" max="16384" width="9.140625" style="59"/>
  </cols>
  <sheetData>
    <row r="2" spans="1:7" ht="30" customHeight="1" x14ac:dyDescent="0.25">
      <c r="A2" s="181" t="s">
        <v>101</v>
      </c>
      <c r="B2" s="182"/>
      <c r="C2" s="182"/>
      <c r="D2" s="182"/>
      <c r="E2" s="183"/>
      <c r="F2" s="58" t="s">
        <v>102</v>
      </c>
    </row>
    <row r="3" spans="1:7" ht="15.75" customHeight="1" x14ac:dyDescent="0.25">
      <c r="A3" s="177" t="s">
        <v>103</v>
      </c>
      <c r="B3" s="178" t="s">
        <v>104</v>
      </c>
      <c r="C3" s="178" t="s">
        <v>105</v>
      </c>
      <c r="D3" s="178" t="s">
        <v>106</v>
      </c>
      <c r="E3" s="113" t="s">
        <v>110</v>
      </c>
      <c r="F3" s="113">
        <v>1</v>
      </c>
      <c r="G3" s="59">
        <v>1</v>
      </c>
    </row>
    <row r="4" spans="1:7" ht="15.75" customHeight="1" x14ac:dyDescent="0.25">
      <c r="A4" s="177"/>
      <c r="B4" s="180"/>
      <c r="C4" s="180"/>
      <c r="D4" s="179"/>
      <c r="E4" s="114" t="s">
        <v>111</v>
      </c>
      <c r="F4" s="114">
        <v>2</v>
      </c>
      <c r="G4" s="59">
        <v>2</v>
      </c>
    </row>
    <row r="5" spans="1:7" ht="15" customHeight="1" x14ac:dyDescent="0.25">
      <c r="A5" s="177"/>
      <c r="B5" s="180"/>
      <c r="C5" s="180"/>
      <c r="D5" s="178" t="s">
        <v>107</v>
      </c>
      <c r="E5" s="112" t="s">
        <v>110</v>
      </c>
      <c r="F5" s="112">
        <v>3</v>
      </c>
      <c r="G5" s="59">
        <v>3</v>
      </c>
    </row>
    <row r="6" spans="1:7" ht="15" customHeight="1" x14ac:dyDescent="0.25">
      <c r="A6" s="177"/>
      <c r="B6" s="180"/>
      <c r="C6" s="179"/>
      <c r="D6" s="179"/>
      <c r="E6" s="116" t="s">
        <v>111</v>
      </c>
      <c r="F6" s="116">
        <v>4</v>
      </c>
      <c r="G6" s="59">
        <v>4</v>
      </c>
    </row>
    <row r="7" spans="1:7" x14ac:dyDescent="0.25">
      <c r="A7" s="177"/>
      <c r="B7" s="180"/>
      <c r="C7" s="178" t="s">
        <v>104</v>
      </c>
      <c r="D7" s="178" t="s">
        <v>106</v>
      </c>
      <c r="E7" s="126" t="s">
        <v>110</v>
      </c>
      <c r="F7" s="126">
        <v>5</v>
      </c>
      <c r="G7" s="59">
        <v>5</v>
      </c>
    </row>
    <row r="8" spans="1:7" x14ac:dyDescent="0.25">
      <c r="A8" s="177"/>
      <c r="B8" s="180"/>
      <c r="C8" s="180"/>
      <c r="D8" s="179"/>
      <c r="E8" s="124" t="s">
        <v>111</v>
      </c>
      <c r="F8" s="127">
        <v>6</v>
      </c>
      <c r="G8" s="59">
        <v>6</v>
      </c>
    </row>
    <row r="9" spans="1:7" x14ac:dyDescent="0.25">
      <c r="A9" s="177"/>
      <c r="B9" s="180"/>
      <c r="C9" s="180"/>
      <c r="D9" s="178" t="s">
        <v>107</v>
      </c>
      <c r="E9" s="130" t="s">
        <v>110</v>
      </c>
      <c r="F9" s="130">
        <v>7</v>
      </c>
      <c r="G9" s="59">
        <v>7</v>
      </c>
    </row>
    <row r="10" spans="1:7" x14ac:dyDescent="0.25">
      <c r="A10" s="177"/>
      <c r="B10" s="180"/>
      <c r="C10" s="180"/>
      <c r="D10" s="180"/>
      <c r="E10" s="115" t="s">
        <v>111</v>
      </c>
      <c r="F10" s="131">
        <v>8</v>
      </c>
      <c r="G10" s="59">
        <v>8</v>
      </c>
    </row>
    <row r="11" spans="1:7" ht="30" x14ac:dyDescent="0.25">
      <c r="A11" s="177"/>
      <c r="B11" s="179"/>
      <c r="C11" s="179"/>
      <c r="D11" s="179"/>
      <c r="E11" s="111" t="s">
        <v>238</v>
      </c>
      <c r="F11" s="111">
        <v>9</v>
      </c>
      <c r="G11" s="59">
        <v>9</v>
      </c>
    </row>
    <row r="12" spans="1:7" x14ac:dyDescent="0.25">
      <c r="A12" s="177"/>
      <c r="B12" s="177" t="s">
        <v>108</v>
      </c>
      <c r="C12" s="178" t="s">
        <v>105</v>
      </c>
      <c r="D12" s="178" t="s">
        <v>106</v>
      </c>
      <c r="E12" s="113" t="s">
        <v>110</v>
      </c>
      <c r="F12" s="113">
        <v>10</v>
      </c>
      <c r="G12" s="59">
        <v>10</v>
      </c>
    </row>
    <row r="13" spans="1:7" x14ac:dyDescent="0.25">
      <c r="A13" s="177"/>
      <c r="B13" s="177"/>
      <c r="C13" s="179"/>
      <c r="D13" s="179"/>
      <c r="E13" s="114" t="s">
        <v>111</v>
      </c>
      <c r="F13" s="114">
        <v>11</v>
      </c>
      <c r="G13" s="59">
        <v>11</v>
      </c>
    </row>
    <row r="14" spans="1:7" x14ac:dyDescent="0.25">
      <c r="A14" s="177"/>
      <c r="B14" s="177"/>
      <c r="C14" s="178" t="s">
        <v>109</v>
      </c>
      <c r="D14" s="178" t="s">
        <v>106</v>
      </c>
      <c r="E14" s="126" t="s">
        <v>110</v>
      </c>
      <c r="F14" s="126">
        <v>12</v>
      </c>
      <c r="G14" s="59">
        <v>12</v>
      </c>
    </row>
    <row r="15" spans="1:7" x14ac:dyDescent="0.25">
      <c r="A15" s="177"/>
      <c r="B15" s="177"/>
      <c r="C15" s="180"/>
      <c r="D15" s="179"/>
      <c r="E15" s="124" t="s">
        <v>111</v>
      </c>
      <c r="F15" s="127">
        <v>13</v>
      </c>
      <c r="G15" s="59">
        <v>13</v>
      </c>
    </row>
    <row r="16" spans="1:7" x14ac:dyDescent="0.25">
      <c r="A16" s="177"/>
      <c r="B16" s="177"/>
      <c r="C16" s="180"/>
      <c r="D16" s="178" t="s">
        <v>107</v>
      </c>
      <c r="E16" s="130" t="s">
        <v>110</v>
      </c>
      <c r="F16" s="130">
        <v>14</v>
      </c>
      <c r="G16" s="59">
        <v>14</v>
      </c>
    </row>
    <row r="17" spans="1:7" x14ac:dyDescent="0.25">
      <c r="A17" s="177"/>
      <c r="B17" s="177"/>
      <c r="C17" s="179"/>
      <c r="D17" s="179"/>
      <c r="E17" s="115" t="s">
        <v>111</v>
      </c>
      <c r="F17" s="131">
        <v>15</v>
      </c>
      <c r="G17" s="59">
        <v>15</v>
      </c>
    </row>
    <row r="18" spans="1:7" x14ac:dyDescent="0.25">
      <c r="A18" s="177"/>
      <c r="B18" s="177"/>
      <c r="C18" s="178" t="s">
        <v>105</v>
      </c>
      <c r="D18" s="178" t="s">
        <v>107</v>
      </c>
      <c r="E18" s="112" t="s">
        <v>110</v>
      </c>
      <c r="F18" s="112">
        <v>16</v>
      </c>
      <c r="G18" s="59">
        <v>16</v>
      </c>
    </row>
    <row r="19" spans="1:7" x14ac:dyDescent="0.25">
      <c r="A19" s="177"/>
      <c r="B19" s="177"/>
      <c r="C19" s="179"/>
      <c r="D19" s="179"/>
      <c r="E19" s="116" t="s">
        <v>111</v>
      </c>
      <c r="F19" s="116">
        <v>17</v>
      </c>
      <c r="G19" s="59">
        <v>17</v>
      </c>
    </row>
    <row r="20" spans="1:7" ht="15" customHeight="1" x14ac:dyDescent="0.25">
      <c r="A20" s="177" t="s">
        <v>75</v>
      </c>
      <c r="B20" s="177"/>
      <c r="C20" s="177" t="s">
        <v>105</v>
      </c>
      <c r="D20" s="177" t="s">
        <v>106</v>
      </c>
      <c r="E20" s="113" t="s">
        <v>110</v>
      </c>
      <c r="F20" s="113">
        <v>18</v>
      </c>
      <c r="G20" s="59">
        <v>18</v>
      </c>
    </row>
    <row r="21" spans="1:7" ht="18" customHeight="1" x14ac:dyDescent="0.25">
      <c r="A21" s="177"/>
      <c r="B21" s="177"/>
      <c r="C21" s="177"/>
      <c r="D21" s="177"/>
      <c r="E21" s="114" t="s">
        <v>111</v>
      </c>
      <c r="F21" s="114">
        <v>19</v>
      </c>
      <c r="G21" s="59">
        <v>19</v>
      </c>
    </row>
    <row r="22" spans="1:7" x14ac:dyDescent="0.25">
      <c r="A22" s="177"/>
      <c r="B22" s="177"/>
      <c r="C22" s="177"/>
      <c r="D22" s="177" t="s">
        <v>107</v>
      </c>
      <c r="E22" s="112" t="s">
        <v>110</v>
      </c>
      <c r="F22" s="112">
        <v>20</v>
      </c>
      <c r="G22" s="59">
        <v>20</v>
      </c>
    </row>
    <row r="23" spans="1:7" x14ac:dyDescent="0.25">
      <c r="A23" s="177"/>
      <c r="B23" s="177"/>
      <c r="C23" s="177"/>
      <c r="D23" s="177"/>
      <c r="E23" s="116" t="s">
        <v>111</v>
      </c>
      <c r="F23" s="116">
        <v>21</v>
      </c>
      <c r="G23" s="59">
        <v>21</v>
      </c>
    </row>
    <row r="24" spans="1:7" ht="22.5" customHeight="1" x14ac:dyDescent="0.25">
      <c r="A24" s="177"/>
      <c r="B24" s="177"/>
      <c r="C24" s="177" t="s">
        <v>112</v>
      </c>
      <c r="D24" s="104" t="s">
        <v>106</v>
      </c>
      <c r="E24" s="124" t="s">
        <v>111</v>
      </c>
      <c r="F24" s="124">
        <v>22</v>
      </c>
      <c r="G24" s="59">
        <v>22</v>
      </c>
    </row>
    <row r="25" spans="1:7" ht="22.5" customHeight="1" x14ac:dyDescent="0.25">
      <c r="A25" s="177"/>
      <c r="B25" s="177"/>
      <c r="C25" s="177"/>
      <c r="D25" s="104" t="s">
        <v>107</v>
      </c>
      <c r="E25" s="115" t="s">
        <v>111</v>
      </c>
      <c r="F25" s="115">
        <v>23</v>
      </c>
      <c r="G25" s="59">
        <v>23</v>
      </c>
    </row>
    <row r="26" spans="1:7" ht="15" customHeight="1" x14ac:dyDescent="0.25">
      <c r="A26" s="177"/>
      <c r="B26" s="178"/>
      <c r="C26" s="178" t="s">
        <v>113</v>
      </c>
      <c r="D26" s="177" t="s">
        <v>106</v>
      </c>
      <c r="E26" s="126" t="s">
        <v>110</v>
      </c>
      <c r="F26" s="126">
        <v>24</v>
      </c>
      <c r="G26" s="59">
        <v>24</v>
      </c>
    </row>
    <row r="27" spans="1:7" x14ac:dyDescent="0.25">
      <c r="A27" s="177"/>
      <c r="B27" s="180"/>
      <c r="C27" s="180"/>
      <c r="D27" s="177"/>
      <c r="E27" s="127" t="s">
        <v>111</v>
      </c>
      <c r="F27" s="127">
        <v>25</v>
      </c>
      <c r="G27" s="59">
        <v>25</v>
      </c>
    </row>
    <row r="28" spans="1:7" x14ac:dyDescent="0.25">
      <c r="A28" s="177"/>
      <c r="B28" s="180"/>
      <c r="C28" s="180"/>
      <c r="D28" s="178" t="s">
        <v>107</v>
      </c>
      <c r="E28" s="130" t="s">
        <v>110</v>
      </c>
      <c r="F28" s="130">
        <v>26</v>
      </c>
      <c r="G28" s="59">
        <v>26</v>
      </c>
    </row>
    <row r="29" spans="1:7" x14ac:dyDescent="0.25">
      <c r="A29" s="177"/>
      <c r="B29" s="180"/>
      <c r="C29" s="180"/>
      <c r="D29" s="180"/>
      <c r="E29" s="131" t="s">
        <v>111</v>
      </c>
      <c r="F29" s="131">
        <v>27</v>
      </c>
      <c r="G29" s="59">
        <v>27</v>
      </c>
    </row>
    <row r="30" spans="1:7" ht="30" x14ac:dyDescent="0.25">
      <c r="A30" s="177"/>
      <c r="B30" s="179"/>
      <c r="C30" s="179"/>
      <c r="D30" s="179"/>
      <c r="E30" s="111" t="s">
        <v>238</v>
      </c>
      <c r="F30" s="111">
        <v>28</v>
      </c>
      <c r="G30" s="59">
        <v>28</v>
      </c>
    </row>
    <row r="32" spans="1:7" ht="15.75" customHeight="1" x14ac:dyDescent="0.25">
      <c r="A32" s="59" t="s">
        <v>281</v>
      </c>
      <c r="B32" s="117" t="s">
        <v>241</v>
      </c>
    </row>
    <row r="33" spans="1:2" x14ac:dyDescent="0.25">
      <c r="B33" s="118" t="s">
        <v>242</v>
      </c>
    </row>
    <row r="34" spans="1:2" x14ac:dyDescent="0.25">
      <c r="B34" s="120" t="s">
        <v>243</v>
      </c>
    </row>
    <row r="35" spans="1:2" x14ac:dyDescent="0.25">
      <c r="B35" s="121" t="s">
        <v>244</v>
      </c>
    </row>
    <row r="36" spans="1:2" x14ac:dyDescent="0.25">
      <c r="A36" s="59" t="s">
        <v>114</v>
      </c>
      <c r="B36" s="123" t="s">
        <v>245</v>
      </c>
    </row>
    <row r="37" spans="1:2" x14ac:dyDescent="0.25">
      <c r="A37" s="59" t="s">
        <v>114</v>
      </c>
      <c r="B37" s="119" t="s">
        <v>246</v>
      </c>
    </row>
    <row r="38" spans="1:2" x14ac:dyDescent="0.25">
      <c r="B38" s="125" t="s">
        <v>247</v>
      </c>
    </row>
    <row r="39" spans="1:2" x14ac:dyDescent="0.25">
      <c r="B39" s="128" t="s">
        <v>248</v>
      </c>
    </row>
    <row r="40" spans="1:2" x14ac:dyDescent="0.25">
      <c r="B40" s="129" t="s">
        <v>249</v>
      </c>
    </row>
    <row r="41" spans="1:2" x14ac:dyDescent="0.25">
      <c r="B41" s="132" t="s">
        <v>250</v>
      </c>
    </row>
    <row r="42" spans="1:2" x14ac:dyDescent="0.25">
      <c r="B42" s="122" t="s">
        <v>240</v>
      </c>
    </row>
  </sheetData>
  <mergeCells count="28">
    <mergeCell ref="A2:E2"/>
    <mergeCell ref="B3:B11"/>
    <mergeCell ref="C7:C11"/>
    <mergeCell ref="A20:A30"/>
    <mergeCell ref="B26:B30"/>
    <mergeCell ref="C26:C30"/>
    <mergeCell ref="D28:D30"/>
    <mergeCell ref="D9:D11"/>
    <mergeCell ref="D16:D17"/>
    <mergeCell ref="C18:C19"/>
    <mergeCell ref="D18:D19"/>
    <mergeCell ref="C12:C13"/>
    <mergeCell ref="D12:D13"/>
    <mergeCell ref="D14:D15"/>
    <mergeCell ref="D3:D4"/>
    <mergeCell ref="C3:C6"/>
    <mergeCell ref="D5:D6"/>
    <mergeCell ref="D7:D8"/>
    <mergeCell ref="A3:A19"/>
    <mergeCell ref="D20:D21"/>
    <mergeCell ref="D22:D23"/>
    <mergeCell ref="B12:B19"/>
    <mergeCell ref="C14:C17"/>
    <mergeCell ref="D26:D27"/>
    <mergeCell ref="C20:C23"/>
    <mergeCell ref="C24:C25"/>
    <mergeCell ref="B20:B23"/>
    <mergeCell ref="B24:B2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theme="8" tint="0.59999389629810485"/>
  </sheetPr>
  <dimension ref="A2:CJ62"/>
  <sheetViews>
    <sheetView view="pageBreakPreview" topLeftCell="A13" zoomScale="60" zoomScaleNormal="70" workbookViewId="0">
      <selection activeCell="E48" sqref="E48:E59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92" style="1" customWidth="1"/>
    <col min="4" max="4" width="10.42578125" style="2" customWidth="1"/>
    <col min="5" max="6" width="10" style="2" customWidth="1"/>
    <col min="7" max="7" width="7.5703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106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120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108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105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239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 t="s">
        <v>110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0</v>
      </c>
      <c r="E19" s="9">
        <f>F32</f>
        <v>0</v>
      </c>
      <c r="F19" s="10">
        <f>IF(E19&gt;0,(IF(D19/E19*100&gt;100,100,D19/E19*100)),0)</f>
        <v>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0</v>
      </c>
      <c r="E20" s="12">
        <f>F39</f>
        <v>0</v>
      </c>
      <c r="F20" s="10">
        <f>IF(D20&gt;0,IF(E20/D20*100&gt;100,100,E20/D20*100),0)</f>
        <v>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E47</f>
        <v>0</v>
      </c>
      <c r="I22" s="86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 t="e">
        <f>ROUND(((E35/E38)/(E37/100)),1)</f>
        <v>#DIV/0!</v>
      </c>
      <c r="F32" s="30">
        <f>IF(F38&gt;0,ROUND(((F35/F38)/(F37/100)),1),0)</f>
        <v>0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/>
      <c r="I33" s="4"/>
      <c r="J33" s="3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 t="e">
        <f>E41/E40*100</f>
        <v>#DIV/0!</v>
      </c>
      <c r="F39" s="30">
        <f>IF(F40&gt;0,F41/F40*100,0)</f>
        <v>0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0</v>
      </c>
      <c r="F40" s="133">
        <v>0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0</v>
      </c>
      <c r="F41" s="39">
        <f>F40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 t="e">
        <f>ROUND((E44/E43*100),1)</f>
        <v>#DIV/0!</v>
      </c>
      <c r="F42" s="30">
        <f>IF(F43&gt;0,ROUND((F44/F43*100),1),0)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0</v>
      </c>
      <c r="F43" s="40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</v>
      </c>
      <c r="F44" s="40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 t="e">
        <f>(G32+G39+G42)/3</f>
        <v>#DIV/0!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0</v>
      </c>
      <c r="F47" s="87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/>
      <c r="G48" s="49"/>
      <c r="H48" s="4"/>
      <c r="I48" s="5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0</v>
      </c>
      <c r="F49" s="40"/>
      <c r="G49" s="49"/>
      <c r="H49" s="4"/>
      <c r="I49" s="5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40"/>
      <c r="G50" s="49"/>
      <c r="H50" s="4"/>
      <c r="I50" s="5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33"/>
      <c r="G51" s="49"/>
      <c r="H51" s="4"/>
      <c r="I51" s="52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33"/>
      <c r="G52" s="49"/>
      <c r="H52" s="4"/>
      <c r="I52" s="5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33"/>
      <c r="G53" s="49"/>
      <c r="H53" s="4"/>
      <c r="I53" s="5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33"/>
      <c r="G54" s="49"/>
      <c r="H54" s="4"/>
      <c r="I54" s="5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33"/>
      <c r="G55" s="49"/>
      <c r="H55" s="4"/>
      <c r="I55" s="5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0</v>
      </c>
      <c r="F56" s="33"/>
      <c r="G56" s="49"/>
      <c r="H56" s="4"/>
      <c r="I56" s="5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0</v>
      </c>
      <c r="F57" s="33"/>
      <c r="G57" s="49"/>
      <c r="H57" s="4"/>
      <c r="I57" s="52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0</v>
      </c>
      <c r="F58" s="33"/>
      <c r="G58" s="49"/>
      <c r="H58" s="4"/>
      <c r="I58" s="5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0</v>
      </c>
      <c r="F59" s="33"/>
      <c r="G59" s="49"/>
      <c r="H59" s="4"/>
      <c r="I59" s="52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 t="e">
        <f>(G45+G47)/2</f>
        <v>#DIV/0!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4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tabColor theme="8" tint="0.59999389629810485"/>
  </sheetPr>
  <dimension ref="A2:CJ62"/>
  <sheetViews>
    <sheetView view="pageBreakPreview" topLeftCell="A13" zoomScale="60" zoomScaleNormal="70" workbookViewId="0">
      <selection activeCell="E48" sqref="E48:E59"/>
    </sheetView>
  </sheetViews>
  <sheetFormatPr defaultRowHeight="15.75" x14ac:dyDescent="0.25"/>
  <cols>
    <col min="1" max="1" width="4.85546875" style="1" customWidth="1"/>
    <col min="2" max="2" width="12.7109375" style="60" customWidth="1"/>
    <col min="3" max="3" width="92" style="1" customWidth="1"/>
    <col min="4" max="4" width="10.42578125" style="2" customWidth="1"/>
    <col min="5" max="6" width="10" style="2" customWidth="1"/>
    <col min="7" max="7" width="7.5703125" style="3" customWidth="1"/>
    <col min="8" max="8" width="9.42578125" style="4" customWidth="1"/>
    <col min="9" max="10" width="12.7109375" style="4" bestFit="1" customWidth="1"/>
    <col min="11" max="11" width="12.140625" style="4" customWidth="1"/>
    <col min="12" max="13" width="5.1406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5"/>
      <c r="C8" s="65"/>
      <c r="D8" s="65"/>
      <c r="E8" s="65"/>
      <c r="F8" s="65"/>
      <c r="G8" s="65"/>
      <c r="H8" s="65"/>
      <c r="I8" s="65"/>
      <c r="J8" s="65"/>
    </row>
    <row r="9" spans="1:88" customFormat="1" ht="19.5" x14ac:dyDescent="0.3">
      <c r="A9" s="76" t="s">
        <v>120</v>
      </c>
      <c r="B9" s="65"/>
      <c r="C9" s="65"/>
      <c r="D9" s="65"/>
      <c r="E9" s="65"/>
      <c r="F9" s="65"/>
      <c r="G9" s="65"/>
      <c r="H9" s="65"/>
      <c r="I9" s="65"/>
      <c r="J9" s="65"/>
    </row>
    <row r="10" spans="1:88" customFormat="1" ht="19.5" x14ac:dyDescent="0.3">
      <c r="A10" s="67" t="s">
        <v>108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88" customFormat="1" ht="19.5" x14ac:dyDescent="0.3">
      <c r="A11" s="67" t="s">
        <v>105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88" customFormat="1" ht="19.5" x14ac:dyDescent="0.3">
      <c r="A12" s="67" t="s">
        <v>122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88" customFormat="1" ht="19.5" x14ac:dyDescent="0.3">
      <c r="A13" s="67" t="s">
        <v>111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62">
        <v>1</v>
      </c>
      <c r="B18" s="62" t="s">
        <v>16</v>
      </c>
      <c r="C18" s="62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0</v>
      </c>
      <c r="E19" s="9">
        <f>F32</f>
        <v>0</v>
      </c>
      <c r="F19" s="10">
        <f>IF(E19&gt;0,(IF(D19/E19*100&gt;100,100,D19/E19*100)),0)</f>
        <v>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0</v>
      </c>
      <c r="E20" s="12">
        <f>F39</f>
        <v>0</v>
      </c>
      <c r="F20" s="10">
        <f>IF(D20&gt;0,IF(E20/D20*100&gt;100,100,E20/D20*100),0)</f>
        <v>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E47</f>
        <v>0</v>
      </c>
      <c r="I22" s="86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6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 t="e">
        <f>ROUND(((E35/E38)/(E37/100)),1)</f>
        <v>#DIV/0!</v>
      </c>
      <c r="F32" s="30">
        <f>IF(F38&gt;0,ROUND(((F35/F38)/(F37/100)),1),0)</f>
        <v>0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/>
      <c r="I33" s="4"/>
      <c r="J33" s="3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 t="e">
        <f>E41/E40*100</f>
        <v>#DIV/0!</v>
      </c>
      <c r="F39" s="30">
        <f>IF(F40&gt;0,F41/F40*100,0)</f>
        <v>0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0</v>
      </c>
      <c r="F40" s="133">
        <v>0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0</v>
      </c>
      <c r="F41" s="39">
        <f>F40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 t="e">
        <f>ROUND((E44/E43*100),1)</f>
        <v>#DIV/0!</v>
      </c>
      <c r="F42" s="30">
        <f>IF(F43&gt;0,ROUND((F44/F43*100),1),0)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0</v>
      </c>
      <c r="F43" s="40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</v>
      </c>
      <c r="F44" s="40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 t="e">
        <f>(G32+G39+G42)/3</f>
        <v>#DIV/0!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0</v>
      </c>
      <c r="F47" s="87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/>
      <c r="G48" s="49"/>
      <c r="H48" s="4"/>
      <c r="I48" s="5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0</v>
      </c>
      <c r="F49" s="40"/>
      <c r="G49" s="49"/>
      <c r="H49" s="4"/>
      <c r="I49" s="5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40"/>
      <c r="G50" s="49"/>
      <c r="H50" s="4"/>
      <c r="I50" s="5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79"/>
      <c r="G51" s="49"/>
      <c r="H51" s="4"/>
      <c r="I51" s="52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79"/>
      <c r="G52" s="49"/>
      <c r="H52" s="4"/>
      <c r="I52" s="5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79"/>
      <c r="G53" s="49"/>
      <c r="H53" s="4"/>
      <c r="I53" s="5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79"/>
      <c r="G54" s="49"/>
      <c r="H54" s="4"/>
      <c r="I54" s="5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79"/>
      <c r="G55" s="49"/>
      <c r="H55" s="4"/>
      <c r="I55" s="5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0</v>
      </c>
      <c r="F56" s="79"/>
      <c r="G56" s="49"/>
      <c r="H56" s="4"/>
      <c r="I56" s="5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0</v>
      </c>
      <c r="F57" s="79"/>
      <c r="G57" s="49"/>
      <c r="H57" s="4"/>
      <c r="I57" s="52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0</v>
      </c>
      <c r="F58" s="79"/>
      <c r="G58" s="49"/>
      <c r="H58" s="4"/>
      <c r="I58" s="5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0</v>
      </c>
      <c r="F59" s="79"/>
      <c r="G59" s="49"/>
      <c r="H59" s="4"/>
      <c r="I59" s="52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 t="e">
        <f>(G45+G47)/2</f>
        <v>#DIV/0!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4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theme="8" tint="0.59999389629810485"/>
  </sheetPr>
  <dimension ref="A2:CJ62"/>
  <sheetViews>
    <sheetView view="pageBreakPreview" topLeftCell="A16" zoomScale="60" zoomScaleNormal="70" workbookViewId="0">
      <selection activeCell="E48" sqref="E48:E59"/>
    </sheetView>
  </sheetViews>
  <sheetFormatPr defaultRowHeight="15.75" x14ac:dyDescent="0.25"/>
  <cols>
    <col min="1" max="1" width="4.85546875" style="1" customWidth="1"/>
    <col min="2" max="2" width="12.7109375" style="96" customWidth="1"/>
    <col min="3" max="3" width="92" style="1" customWidth="1"/>
    <col min="4" max="4" width="10.42578125" style="2" customWidth="1"/>
    <col min="5" max="6" width="10" style="2" customWidth="1"/>
    <col min="7" max="7" width="7.5703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94"/>
      <c r="C8" s="94"/>
      <c r="D8" s="94"/>
      <c r="E8" s="94"/>
      <c r="F8" s="94"/>
      <c r="G8" s="94"/>
      <c r="H8" s="94"/>
      <c r="I8" s="94"/>
      <c r="J8" s="94"/>
    </row>
    <row r="9" spans="1:88" customFormat="1" ht="19.5" x14ac:dyDescent="0.3">
      <c r="A9" s="76" t="s">
        <v>120</v>
      </c>
      <c r="B9" s="94"/>
      <c r="C9" s="94"/>
      <c r="D9" s="94"/>
      <c r="E9" s="94"/>
      <c r="F9" s="94"/>
      <c r="G9" s="94"/>
      <c r="H9" s="94"/>
      <c r="I9" s="94"/>
      <c r="J9" s="94"/>
    </row>
    <row r="10" spans="1:88" customFormat="1" ht="19.5" x14ac:dyDescent="0.3">
      <c r="A10" s="67" t="s">
        <v>108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88" customFormat="1" ht="19.5" x14ac:dyDescent="0.3">
      <c r="A11" s="67" t="s">
        <v>182</v>
      </c>
      <c r="B11" s="94"/>
      <c r="C11" s="94"/>
      <c r="D11" s="94"/>
      <c r="E11" s="94"/>
      <c r="F11" s="94"/>
      <c r="G11" s="94"/>
      <c r="H11" s="94"/>
      <c r="I11" s="94"/>
      <c r="J11" s="94"/>
    </row>
    <row r="12" spans="1:88" customFormat="1" ht="19.5" x14ac:dyDescent="0.3">
      <c r="A12" s="67" t="s">
        <v>122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88" customFormat="1" ht="19.5" x14ac:dyDescent="0.3">
      <c r="A13" s="67" t="s">
        <v>110</v>
      </c>
      <c r="B13" s="94"/>
      <c r="C13" s="94"/>
      <c r="D13" s="94"/>
      <c r="E13" s="94"/>
      <c r="F13" s="94"/>
      <c r="G13" s="94"/>
      <c r="H13" s="94"/>
      <c r="I13" s="94"/>
      <c r="J13" s="94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95">
        <v>1</v>
      </c>
      <c r="B18" s="95" t="s">
        <v>16</v>
      </c>
      <c r="C18" s="95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0</v>
      </c>
      <c r="E19" s="9">
        <f>F32</f>
        <v>0</v>
      </c>
      <c r="F19" s="10">
        <f>IF(E19&gt;0,(IF(D19/E19*100&gt;100,100,D19/E19*100)),0)</f>
        <v>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0</v>
      </c>
      <c r="E20" s="12">
        <f>F39</f>
        <v>0</v>
      </c>
      <c r="F20" s="10">
        <f>IF(D20&gt;0,IF(E20/D20*100&gt;100,100,E20/D20*100),0)</f>
        <v>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E47</f>
        <v>0</v>
      </c>
      <c r="I22" s="86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97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 t="e">
        <f>ROUND(((E35/E38)/(E37/100)),1)</f>
        <v>#DIV/0!</v>
      </c>
      <c r="F32" s="30">
        <f>IF(F38&gt;0,ROUND(((F35/F38)/(F37/100)),1),0)</f>
        <v>0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/>
      <c r="I33" s="52"/>
      <c r="J33" s="3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 t="e">
        <f>E41/E40*100</f>
        <v>#DIV/0!</v>
      </c>
      <c r="F39" s="30">
        <f>IF(F40&gt;0,F41/F40*100,0)</f>
        <v>0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0</v>
      </c>
      <c r="F40" s="133">
        <v>0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0</v>
      </c>
      <c r="F41" s="39">
        <f>F40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 t="e">
        <f>ROUND((E44/E43*100),1)</f>
        <v>#DIV/0!</v>
      </c>
      <c r="F42" s="30">
        <f>IF(F43&gt;0,ROUND((F44/F43*100),1),0)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0</v>
      </c>
      <c r="F43" s="40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</v>
      </c>
      <c r="F44" s="40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 t="e">
        <f>(G32+G39+G42)/3</f>
        <v>#DIV/0!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0</v>
      </c>
      <c r="F47" s="87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/>
      <c r="G48" s="49"/>
      <c r="H48" s="52"/>
      <c r="I48" s="5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0</v>
      </c>
      <c r="F49" s="40"/>
      <c r="G49" s="49"/>
      <c r="H49" s="52"/>
      <c r="I49" s="5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40"/>
      <c r="G50" s="49"/>
      <c r="H50" s="52"/>
      <c r="I50" s="5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79"/>
      <c r="G51" s="49"/>
      <c r="H51" s="52"/>
      <c r="I51" s="52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79"/>
      <c r="G52" s="49"/>
      <c r="H52" s="52"/>
      <c r="I52" s="5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79"/>
      <c r="G53" s="49"/>
      <c r="H53" s="52"/>
      <c r="I53" s="5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33"/>
      <c r="G54" s="49"/>
      <c r="H54" s="52"/>
      <c r="I54" s="5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33"/>
      <c r="G55" s="49"/>
      <c r="H55" s="52"/>
      <c r="I55" s="5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0</v>
      </c>
      <c r="F56" s="33"/>
      <c r="G56" s="49"/>
      <c r="H56" s="52"/>
      <c r="I56" s="5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0</v>
      </c>
      <c r="F57" s="33"/>
      <c r="G57" s="49"/>
      <c r="H57" s="52"/>
      <c r="I57" s="52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0</v>
      </c>
      <c r="F58" s="33"/>
      <c r="G58" s="49"/>
      <c r="H58" s="52"/>
      <c r="I58" s="5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0</v>
      </c>
      <c r="F59" s="33"/>
      <c r="G59" s="49"/>
      <c r="H59" s="52"/>
      <c r="I59" s="52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 t="e">
        <f>(G45+G47)/2</f>
        <v>#DIV/0!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4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theme="8" tint="0.59999389629810485"/>
  </sheetPr>
  <dimension ref="A2:CJ62"/>
  <sheetViews>
    <sheetView view="pageBreakPreview" topLeftCell="A13" zoomScale="60" zoomScaleNormal="70" workbookViewId="0">
      <selection activeCell="E48" sqref="E48:E59"/>
    </sheetView>
  </sheetViews>
  <sheetFormatPr defaultRowHeight="15.75" x14ac:dyDescent="0.25"/>
  <cols>
    <col min="1" max="1" width="4.85546875" style="1" customWidth="1"/>
    <col min="2" max="2" width="12.7109375" style="60" customWidth="1"/>
    <col min="3" max="3" width="92" style="1" customWidth="1"/>
    <col min="4" max="4" width="10.42578125" style="2" customWidth="1"/>
    <col min="5" max="6" width="10" style="2" customWidth="1"/>
    <col min="7" max="7" width="7.5703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5"/>
      <c r="C8" s="65"/>
      <c r="D8" s="65"/>
      <c r="E8" s="65"/>
      <c r="F8" s="65"/>
      <c r="G8" s="65"/>
      <c r="H8" s="65"/>
      <c r="I8" s="65"/>
      <c r="J8" s="65"/>
    </row>
    <row r="9" spans="1:88" customFormat="1" ht="19.5" x14ac:dyDescent="0.3">
      <c r="A9" s="76" t="s">
        <v>120</v>
      </c>
      <c r="B9" s="65"/>
      <c r="C9" s="65"/>
      <c r="D9" s="65"/>
      <c r="E9" s="65"/>
      <c r="F9" s="65"/>
      <c r="G9" s="65"/>
      <c r="H9" s="65"/>
      <c r="I9" s="65"/>
      <c r="J9" s="65"/>
    </row>
    <row r="10" spans="1:88" customFormat="1" ht="19.5" x14ac:dyDescent="0.3">
      <c r="A10" s="67" t="s">
        <v>108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88" customFormat="1" ht="19.5" x14ac:dyDescent="0.3">
      <c r="A11" s="67" t="s">
        <v>109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88" customFormat="1" ht="19.5" x14ac:dyDescent="0.3">
      <c r="A12" s="67" t="s">
        <v>124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88" customFormat="1" ht="19.5" x14ac:dyDescent="0.3">
      <c r="A13" s="67" t="s">
        <v>111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62">
        <v>1</v>
      </c>
      <c r="B18" s="62" t="s">
        <v>16</v>
      </c>
      <c r="C18" s="62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0</v>
      </c>
      <c r="E19" s="9">
        <f>F32</f>
        <v>0</v>
      </c>
      <c r="F19" s="10">
        <f>IF(E19&gt;0,(IF(D19/E19*100&gt;100,100,D19/E19*100)),0)</f>
        <v>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0</v>
      </c>
      <c r="E20" s="12">
        <f>F39</f>
        <v>0</v>
      </c>
      <c r="F20" s="10">
        <f>IF(D20&gt;0,IF(E20/D20*100&gt;100,100,E20/D20*100),0)</f>
        <v>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E47</f>
        <v>0</v>
      </c>
      <c r="I22" s="86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6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 t="e">
        <f>ROUND(((E35/E38)/(E37/100)),1)</f>
        <v>#DIV/0!</v>
      </c>
      <c r="F32" s="30">
        <f>IF(F38&gt;0,ROUND(((F35/F38)/(F37/100)),1),0)</f>
        <v>0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 t="e">
        <f>E41/E40*100</f>
        <v>#DIV/0!</v>
      </c>
      <c r="F39" s="30">
        <f>IF(F40&gt;0,F41/F40*100,0)</f>
        <v>0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0</v>
      </c>
      <c r="F40" s="133">
        <v>0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0</v>
      </c>
      <c r="F41" s="39">
        <f>F40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 t="e">
        <f>ROUND((E44/E43*100),1)</f>
        <v>#DIV/0!</v>
      </c>
      <c r="F42" s="30">
        <f>IF(F43&gt;0,ROUND((F44/F43*100),1),0)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0</v>
      </c>
      <c r="F43" s="40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</v>
      </c>
      <c r="F44" s="40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 t="e">
        <f>(G32+G39+G42)/3</f>
        <v>#DIV/0!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0</v>
      </c>
      <c r="F47" s="87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/>
      <c r="G48" s="4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0</v>
      </c>
      <c r="F49" s="40"/>
      <c r="G49" s="4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40"/>
      <c r="G50" s="4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79"/>
      <c r="G51" s="4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79"/>
      <c r="G52" s="4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79"/>
      <c r="G53" s="4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79"/>
      <c r="G54" s="4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79"/>
      <c r="G55" s="4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0</v>
      </c>
      <c r="F56" s="79"/>
      <c r="G56" s="4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0</v>
      </c>
      <c r="F57" s="79"/>
      <c r="G57" s="4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0</v>
      </c>
      <c r="F58" s="79"/>
      <c r="G58" s="4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0</v>
      </c>
      <c r="F59" s="79"/>
      <c r="G59" s="4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 t="e">
        <f>(G45+G47)/2</f>
        <v>#DIV/0!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5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8" tint="0.59999389629810485"/>
  </sheetPr>
  <dimension ref="A2:CJ62"/>
  <sheetViews>
    <sheetView view="pageBreakPreview" topLeftCell="A13" zoomScale="60" zoomScaleNormal="70" workbookViewId="0">
      <selection activeCell="E48" sqref="E48:E59"/>
    </sheetView>
  </sheetViews>
  <sheetFormatPr defaultRowHeight="15.75" x14ac:dyDescent="0.25"/>
  <cols>
    <col min="1" max="1" width="4.85546875" style="1" customWidth="1"/>
    <col min="2" max="2" width="12.7109375" style="91" customWidth="1"/>
    <col min="3" max="3" width="92" style="1" customWidth="1"/>
    <col min="4" max="4" width="10.42578125" style="2" customWidth="1"/>
    <col min="5" max="6" width="10" style="2" customWidth="1"/>
    <col min="7" max="7" width="8.8554687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89"/>
      <c r="C8" s="89"/>
      <c r="D8" s="89"/>
      <c r="E8" s="89"/>
      <c r="F8" s="89"/>
      <c r="G8" s="89"/>
      <c r="H8" s="89"/>
      <c r="I8" s="89"/>
      <c r="J8" s="89"/>
    </row>
    <row r="9" spans="1:88" customFormat="1" ht="19.5" x14ac:dyDescent="0.3">
      <c r="A9" s="76" t="s">
        <v>120</v>
      </c>
      <c r="B9" s="89"/>
      <c r="C9" s="89"/>
      <c r="D9" s="89"/>
      <c r="E9" s="89"/>
      <c r="F9" s="89"/>
      <c r="G9" s="89"/>
      <c r="H9" s="89"/>
      <c r="I9" s="89"/>
      <c r="J9" s="89"/>
    </row>
    <row r="10" spans="1:88" customFormat="1" ht="19.5" x14ac:dyDescent="0.3">
      <c r="A10" s="67" t="s">
        <v>108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88" customFormat="1" ht="19.5" x14ac:dyDescent="0.3">
      <c r="A11" s="67" t="s">
        <v>109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88" customFormat="1" ht="19.5" x14ac:dyDescent="0.3">
      <c r="A12" s="67" t="s">
        <v>123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88" customFormat="1" ht="19.5" x14ac:dyDescent="0.3">
      <c r="A13" s="67" t="s">
        <v>110</v>
      </c>
      <c r="B13" s="89"/>
      <c r="C13" s="89"/>
      <c r="D13" s="89"/>
      <c r="E13" s="89"/>
      <c r="F13" s="89"/>
      <c r="G13" s="89"/>
      <c r="H13" s="89"/>
      <c r="I13" s="89"/>
      <c r="J13" s="89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90">
        <v>1</v>
      </c>
      <c r="B18" s="90" t="s">
        <v>16</v>
      </c>
      <c r="C18" s="90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0</v>
      </c>
      <c r="E19" s="9">
        <f>F32</f>
        <v>0</v>
      </c>
      <c r="F19" s="10">
        <f>IF(E19&gt;0,(IF(D19/E19*100&gt;100,100,D19/E19*100)),0)</f>
        <v>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0</v>
      </c>
      <c r="E20" s="12">
        <f>F39</f>
        <v>0</v>
      </c>
      <c r="F20" s="10">
        <f>IF(D20&gt;0,IF(E20/D20*100&gt;100,100,E20/D20*100),0)</f>
        <v>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E47</f>
        <v>0</v>
      </c>
      <c r="I22" s="86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92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 t="e">
        <f>ROUND(((E35/E38)/(E37/100)),1)</f>
        <v>#DIV/0!</v>
      </c>
      <c r="F32" s="30">
        <f>IF(F38&gt;0,ROUND(((F35/F38)/(F37/100)),1),0)</f>
        <v>0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/>
      <c r="I33" s="34"/>
      <c r="J33" s="3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 t="e">
        <f>E41/E40*100</f>
        <v>#DIV/0!</v>
      </c>
      <c r="F39" s="30">
        <f>IF(F40&gt;0,F41/F40*100,0)</f>
        <v>0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0</v>
      </c>
      <c r="F40" s="133">
        <v>0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0</v>
      </c>
      <c r="F41" s="39">
        <f>F40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 t="e">
        <f>ROUND((E44/E43*100),1)</f>
        <v>#DIV/0!</v>
      </c>
      <c r="F42" s="30">
        <f>IF(F43&gt;0,ROUND((F44/F43*100),1),0)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0</v>
      </c>
      <c r="F43" s="40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</v>
      </c>
      <c r="F44" s="40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 t="e">
        <f>(G32+G39+G42)/3</f>
        <v>#DIV/0!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0</v>
      </c>
      <c r="F47" s="87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/>
      <c r="G48" s="4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0</v>
      </c>
      <c r="F49" s="40"/>
      <c r="G49" s="4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40"/>
      <c r="G50" s="4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79"/>
      <c r="G51" s="4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79"/>
      <c r="G52" s="4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79"/>
      <c r="G53" s="4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33"/>
      <c r="G54" s="4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33"/>
      <c r="G55" s="4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0</v>
      </c>
      <c r="F56" s="33"/>
      <c r="G56" s="4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0</v>
      </c>
      <c r="F57" s="33"/>
      <c r="G57" s="4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0</v>
      </c>
      <c r="F58" s="33"/>
      <c r="G58" s="4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0</v>
      </c>
      <c r="F59" s="33"/>
      <c r="G59" s="4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 t="e">
        <f>(G45+G47)/2</f>
        <v>#DIV/0!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9">
    <tabColor theme="8" tint="0.59999389629810485"/>
  </sheetPr>
  <dimension ref="A2:CJ62"/>
  <sheetViews>
    <sheetView view="pageBreakPreview" topLeftCell="A43" zoomScale="70" zoomScaleNormal="70" zoomScaleSheetLayoutView="70" workbookViewId="0">
      <selection activeCell="E57" sqref="E57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92" style="1" customWidth="1"/>
    <col min="4" max="4" width="10.42578125" style="2" customWidth="1"/>
    <col min="5" max="6" width="10" style="2" customWidth="1"/>
    <col min="7" max="7" width="8.42578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" width="9.140625" style="4"/>
    <col min="17" max="17" width="9.5703125" style="4" bestFit="1" customWidth="1"/>
    <col min="18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310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106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120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104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236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123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 t="s">
        <v>111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10</v>
      </c>
      <c r="E19" s="9">
        <f>F32</f>
        <v>0.8</v>
      </c>
      <c r="F19" s="10">
        <f>IF(E19&gt;0,(IF(D19/E19*100&gt;100,100,D19/E19*100)),0)</f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IF(D20&gt;0,IF(E20/D20*100&gt;100,100,E20/D20*100),0)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80</v>
      </c>
      <c r="E21" s="12">
        <f>F42</f>
        <v>66.7</v>
      </c>
      <c r="F21" s="10">
        <f>IF(D21&gt;0,IF(E21/D21*100&gt;100,100,E21/D21*100),0)</f>
        <v>83.375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94.458333333333329</v>
      </c>
      <c r="H22" s="86">
        <f>E47</f>
        <v>165.25</v>
      </c>
      <c r="I22" s="86">
        <f>F47</f>
        <v>159.58000000000001</v>
      </c>
      <c r="J22" s="10">
        <f>IF(I22/H22*100&gt;100,100,I22/H22*100)</f>
        <v>96.568835098335853</v>
      </c>
      <c r="K22" s="20">
        <f>(J22+G22)/2</f>
        <v>95.513584215834584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>
        <f>ROUND(((E35/E38)/(E37/100)),1)</f>
        <v>10</v>
      </c>
      <c r="F32" s="30">
        <f>IF(F38&gt;0,ROUND(((F35/F38)/(F37/100)),1),0)</f>
        <v>0.8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36883.800000000003</v>
      </c>
      <c r="F33" s="33">
        <f>F37*F38-F34</f>
        <v>18748.22</v>
      </c>
      <c r="G33" s="33"/>
      <c r="H33" s="34"/>
      <c r="I33" s="34"/>
      <c r="J33" s="34"/>
      <c r="K33" s="4"/>
      <c r="L33" s="4"/>
      <c r="M33" s="4"/>
      <c r="N33" s="4"/>
      <c r="O33" s="4"/>
      <c r="P33" s="4"/>
      <c r="Q33" s="17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4098.2</v>
      </c>
      <c r="F34" s="33">
        <f>F35+F36</f>
        <v>6625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4098.2</v>
      </c>
      <c r="F35" s="37">
        <v>209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>
        <v>6416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170">
        <f>'5'!F37</f>
        <v>159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8">
        <f>E47</f>
        <v>165.25</v>
      </c>
      <c r="F38" s="38">
        <f>F47</f>
        <v>159.58000000000001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>
        <f>E41/E40*100</f>
        <v>100</v>
      </c>
      <c r="F39" s="30">
        <f>IF(F40&gt;0,F41/F40*100,0)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18.614385899999998</v>
      </c>
      <c r="F40" s="165">
        <v>18.614385899999998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18.614385899999998</v>
      </c>
      <c r="F41" s="166">
        <f>F40</f>
        <v>18.614385899999998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>
        <f>ROUND((E44/E43*100),1)</f>
        <v>80</v>
      </c>
      <c r="F42" s="30">
        <f>IF(F43&gt;0,ROUND((F44/F43*100),1),0)</f>
        <v>66.7</v>
      </c>
      <c r="G42" s="30">
        <f>IF(F42/E42*100&gt;100,100,F42/E42*100)</f>
        <v>83.375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18</v>
      </c>
      <c r="F43" s="40">
        <v>18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14.4</v>
      </c>
      <c r="F44" s="40">
        <v>12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>
        <f>(G32+G39+G42)/3</f>
        <v>94.458333333333329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165.25</v>
      </c>
      <c r="F47" s="87">
        <f>ROUND(((F48+F49+F50+F57+F58+F59+F51+F52+F53+F54+F55+F56)/12),2)</f>
        <v>159.58000000000001</v>
      </c>
      <c r="G47" s="30">
        <f>IF(F47/E47*100&gt;100,100,F47/E47*100)</f>
        <v>96.568835098335853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>
        <v>0</v>
      </c>
      <c r="G48" s="49"/>
      <c r="H48" s="4"/>
      <c r="I48" s="5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156</v>
      </c>
      <c r="F49" s="40">
        <v>156</v>
      </c>
      <c r="G49" s="49"/>
      <c r="H49" s="4"/>
      <c r="I49" s="5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167</v>
      </c>
      <c r="F50" s="40">
        <v>167</v>
      </c>
      <c r="G50" s="49"/>
      <c r="H50" s="4"/>
      <c r="I50" s="5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167</v>
      </c>
      <c r="F51" s="40">
        <v>166</v>
      </c>
      <c r="G51" s="49"/>
      <c r="H51" s="4"/>
      <c r="I51" s="52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167</v>
      </c>
      <c r="F52" s="40">
        <v>164</v>
      </c>
      <c r="G52" s="49"/>
      <c r="H52" s="4"/>
      <c r="I52" s="5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167</v>
      </c>
      <c r="F53" s="40">
        <v>164</v>
      </c>
      <c r="G53" s="49"/>
      <c r="H53" s="4"/>
      <c r="I53" s="5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167</v>
      </c>
      <c r="F54" s="40">
        <v>164</v>
      </c>
      <c r="G54" s="49"/>
      <c r="H54" s="4"/>
      <c r="I54" s="5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167</v>
      </c>
      <c r="F55" s="40">
        <f>164-2</f>
        <v>162</v>
      </c>
      <c r="G55" s="49"/>
      <c r="H55" s="4"/>
      <c r="I55" s="5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204</v>
      </c>
      <c r="F56" s="40">
        <v>195</v>
      </c>
      <c r="G56" s="49"/>
      <c r="H56" s="4"/>
      <c r="I56" s="5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207</v>
      </c>
      <c r="F57" s="40">
        <v>188</v>
      </c>
      <c r="G57" s="49"/>
      <c r="H57" s="4"/>
      <c r="I57" s="52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207</v>
      </c>
      <c r="F58" s="40">
        <v>191</v>
      </c>
      <c r="G58" s="49"/>
      <c r="H58" s="4"/>
      <c r="I58" s="5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207</v>
      </c>
      <c r="F59" s="40">
        <v>198</v>
      </c>
      <c r="G59" s="49"/>
      <c r="H59" s="4"/>
      <c r="I59" s="52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>
        <f>(G45+G47)/2</f>
        <v>95.513584215834584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theme="8" tint="0.59999389629810485"/>
  </sheetPr>
  <dimension ref="A2:CJ62"/>
  <sheetViews>
    <sheetView view="pageBreakPreview" topLeftCell="A45" zoomScale="70" zoomScaleNormal="70" zoomScaleSheetLayoutView="70" workbookViewId="0">
      <selection activeCell="E58" sqref="E58"/>
    </sheetView>
  </sheetViews>
  <sheetFormatPr defaultRowHeight="15.75" x14ac:dyDescent="0.25"/>
  <cols>
    <col min="1" max="1" width="4.85546875" style="1" customWidth="1"/>
    <col min="2" max="2" width="12.7109375" style="60" customWidth="1"/>
    <col min="3" max="3" width="92" style="1" customWidth="1"/>
    <col min="4" max="4" width="10.42578125" style="2" customWidth="1"/>
    <col min="5" max="6" width="10" style="2" customWidth="1"/>
    <col min="7" max="7" width="7.5703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" width="9.140625" style="4"/>
    <col min="17" max="17" width="9.5703125" style="4" bestFit="1" customWidth="1"/>
    <col min="18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88" customFormat="1" ht="15" x14ac:dyDescent="0.25">
      <c r="A7" s="186" t="s">
        <v>310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5"/>
      <c r="C8" s="65"/>
      <c r="D8" s="65"/>
      <c r="E8" s="65"/>
      <c r="F8" s="65"/>
      <c r="G8" s="65"/>
      <c r="H8" s="65"/>
      <c r="I8" s="65"/>
      <c r="J8" s="65"/>
    </row>
    <row r="9" spans="1:88" customFormat="1" ht="19.5" x14ac:dyDescent="0.3">
      <c r="A9" s="76" t="s">
        <v>120</v>
      </c>
      <c r="B9" s="65"/>
      <c r="C9" s="65"/>
      <c r="D9" s="65"/>
      <c r="E9" s="65"/>
      <c r="F9" s="65"/>
      <c r="G9" s="65"/>
      <c r="H9" s="65"/>
      <c r="I9" s="65"/>
      <c r="J9" s="65"/>
    </row>
    <row r="10" spans="1:88" customFormat="1" ht="19.5" x14ac:dyDescent="0.3">
      <c r="A10" s="67" t="s">
        <v>108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88" customFormat="1" ht="19.5" x14ac:dyDescent="0.3">
      <c r="A11" s="67" t="s">
        <v>109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88" customFormat="1" ht="19.5" x14ac:dyDescent="0.3">
      <c r="A12" s="67" t="s">
        <v>123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88" customFormat="1" ht="19.5" x14ac:dyDescent="0.3">
      <c r="A13" s="67" t="s">
        <v>111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62">
        <v>1</v>
      </c>
      <c r="B18" s="62" t="s">
        <v>16</v>
      </c>
      <c r="C18" s="62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10</v>
      </c>
      <c r="E19" s="9">
        <f>F32</f>
        <v>0.9</v>
      </c>
      <c r="F19" s="10">
        <f>IF(E19&gt;0,(IF(D19/E19*100&gt;100,100,D19/E19*100)),0)</f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IF(D20&gt;0,IF(E20/D20*100&gt;100,100,E20/D20*100),0)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80</v>
      </c>
      <c r="E21" s="12">
        <f>F42</f>
        <v>100</v>
      </c>
      <c r="F21" s="10">
        <f>IF(D21&gt;0,IF(E21/D21*100&gt;100,100,E21/D21*100),0)</f>
        <v>100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86">
        <f>E47</f>
        <v>0.67</v>
      </c>
      <c r="I22" s="86">
        <f>F47</f>
        <v>0.67</v>
      </c>
      <c r="J22" s="10">
        <f>IF(I22/H22*100&gt;100,100,I22/H22*100)</f>
        <v>100</v>
      </c>
      <c r="K22" s="20">
        <f>(J22+G22)/2</f>
        <v>100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6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>
        <f>ROUND(((E35/E38)/(E37/100)),1)</f>
        <v>10</v>
      </c>
      <c r="F32" s="30">
        <f>IF(F38&gt;0,ROUND(((F35/F38)/(F37/100)),1),0)</f>
        <v>0.9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149.54399999999998</v>
      </c>
      <c r="F33" s="33">
        <f>F37*F38-F34</f>
        <v>76.53</v>
      </c>
      <c r="G33" s="33"/>
      <c r="H33" s="34"/>
      <c r="I33" s="4"/>
      <c r="J33" s="34"/>
      <c r="K33" s="4"/>
      <c r="L33" s="4"/>
      <c r="M33" s="4"/>
      <c r="N33" s="4"/>
      <c r="O33" s="4"/>
      <c r="P33" s="4"/>
      <c r="Q33" s="17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16.616</v>
      </c>
      <c r="F34" s="33">
        <f>F35+F36</f>
        <v>30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16.616</v>
      </c>
      <c r="F35" s="37">
        <v>1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>
        <v>29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170">
        <f>'5'!F37</f>
        <v>159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8">
        <f>E47</f>
        <v>0.67</v>
      </c>
      <c r="F38" s="38">
        <f>F47</f>
        <v>0.67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>
        <f>E41/E40*100</f>
        <v>100</v>
      </c>
      <c r="F39" s="30">
        <f>IF(F40&gt;0,F41/F40*100,0)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7.6408199999999996E-2</v>
      </c>
      <c r="F40" s="165">
        <v>7.6408199999999996E-2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7.6408199999999996E-2</v>
      </c>
      <c r="F41" s="166">
        <f>F40</f>
        <v>7.6408199999999996E-2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>
        <f>ROUND((E44/E43*100),1)</f>
        <v>80</v>
      </c>
      <c r="F42" s="30">
        <f>IF(F43&gt;0,ROUND((F44/F43*100),1),0)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2</v>
      </c>
      <c r="F43" s="40">
        <v>2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1.6</v>
      </c>
      <c r="F44" s="40">
        <v>2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>
        <f>(G32+G39+G42)/3</f>
        <v>100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0.67</v>
      </c>
      <c r="F47" s="87">
        <f>ROUND(((F48+F49+F50+F57+F58+F59+F51+F52+F53+F54+F55+F56)/12),2)</f>
        <v>0.67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>
        <v>0</v>
      </c>
      <c r="G48" s="49"/>
      <c r="H48" s="4"/>
      <c r="I48" s="5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0</v>
      </c>
      <c r="F49" s="40">
        <v>0</v>
      </c>
      <c r="G49" s="49"/>
      <c r="H49" s="4"/>
      <c r="I49" s="5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40">
        <v>0</v>
      </c>
      <c r="G50" s="49"/>
      <c r="H50" s="4"/>
      <c r="I50" s="5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40">
        <v>0</v>
      </c>
      <c r="G51" s="49"/>
      <c r="H51" s="4"/>
      <c r="I51" s="52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40">
        <v>0</v>
      </c>
      <c r="G52" s="49"/>
      <c r="H52" s="4"/>
      <c r="I52" s="5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40">
        <v>0</v>
      </c>
      <c r="G53" s="49"/>
      <c r="H53" s="4"/>
      <c r="I53" s="5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40">
        <v>0</v>
      </c>
      <c r="G54" s="49"/>
      <c r="H54" s="4"/>
      <c r="I54" s="5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40">
        <v>0</v>
      </c>
      <c r="G55" s="49"/>
      <c r="H55" s="4"/>
      <c r="I55" s="5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2</v>
      </c>
      <c r="F56" s="40">
        <v>2</v>
      </c>
      <c r="G56" s="49"/>
      <c r="H56" s="4"/>
      <c r="I56" s="5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2</v>
      </c>
      <c r="F57" s="40">
        <v>2</v>
      </c>
      <c r="G57" s="49"/>
      <c r="H57" s="4"/>
      <c r="I57" s="52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2</v>
      </c>
      <c r="F58" s="40">
        <v>2</v>
      </c>
      <c r="G58" s="49"/>
      <c r="H58" s="4"/>
      <c r="I58" s="5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2</v>
      </c>
      <c r="F59" s="40">
        <v>2</v>
      </c>
      <c r="G59" s="49"/>
      <c r="H59" s="4"/>
      <c r="I59" s="52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>
        <f>(G45+G47)/2</f>
        <v>100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5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theme="8" tint="0.59999389629810485"/>
  </sheetPr>
  <dimension ref="A2:CJ62"/>
  <sheetViews>
    <sheetView view="pageBreakPreview" topLeftCell="A16" zoomScale="60" zoomScaleNormal="70" workbookViewId="0">
      <selection activeCell="E48" sqref="E48:E59"/>
    </sheetView>
  </sheetViews>
  <sheetFormatPr defaultRowHeight="15.75" x14ac:dyDescent="0.25"/>
  <cols>
    <col min="1" max="1" width="4.85546875" style="1" customWidth="1"/>
    <col min="2" max="2" width="12.7109375" style="84" customWidth="1"/>
    <col min="3" max="3" width="92" style="1" customWidth="1"/>
    <col min="4" max="4" width="10.42578125" style="2" customWidth="1"/>
    <col min="5" max="6" width="10" style="2" customWidth="1"/>
    <col min="7" max="7" width="7.5703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81"/>
      <c r="C8" s="81"/>
      <c r="D8" s="81"/>
      <c r="E8" s="81"/>
      <c r="F8" s="81"/>
      <c r="G8" s="81"/>
      <c r="H8" s="81"/>
      <c r="I8" s="81"/>
      <c r="J8" s="81"/>
    </row>
    <row r="9" spans="1:88" customFormat="1" ht="19.5" x14ac:dyDescent="0.3">
      <c r="A9" s="76" t="s">
        <v>120</v>
      </c>
      <c r="B9" s="81"/>
      <c r="C9" s="81"/>
      <c r="D9" s="81"/>
      <c r="E9" s="81"/>
      <c r="F9" s="81"/>
      <c r="G9" s="81"/>
      <c r="H9" s="81"/>
      <c r="I9" s="81"/>
      <c r="J9" s="81"/>
    </row>
    <row r="10" spans="1:88" customFormat="1" ht="19.5" x14ac:dyDescent="0.3">
      <c r="A10" s="67" t="s">
        <v>108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88" customFormat="1" ht="19.5" x14ac:dyDescent="0.3">
      <c r="A11" s="67" t="s">
        <v>105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88" customFormat="1" ht="19.5" x14ac:dyDescent="0.3">
      <c r="A12" s="67" t="s">
        <v>123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88" customFormat="1" ht="19.5" x14ac:dyDescent="0.3">
      <c r="A13" s="67" t="s">
        <v>218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82">
        <v>1</v>
      </c>
      <c r="B18" s="82" t="s">
        <v>16</v>
      </c>
      <c r="C18" s="82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0</v>
      </c>
      <c r="E19" s="9">
        <f>F32</f>
        <v>0</v>
      </c>
      <c r="F19" s="10">
        <f>IF(E19&gt;0,(IF(D19/E19*100&gt;100,100,D19/E19*100)),0)</f>
        <v>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0</v>
      </c>
      <c r="E20" s="12">
        <f>F39</f>
        <v>0</v>
      </c>
      <c r="F20" s="10">
        <f>IF(D20&gt;0,IF(E20/D20*100&gt;100,100,E20/D20*100),0)</f>
        <v>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E47</f>
        <v>0</v>
      </c>
      <c r="I22" s="86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85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 t="e">
        <f>ROUND(((E35/E38)/(E37/100)),1)</f>
        <v>#DIV/0!</v>
      </c>
      <c r="F32" s="30">
        <f>IF(F38&gt;0,ROUND(((F35/F38)/(F37/100)),1),0)</f>
        <v>0</v>
      </c>
      <c r="G32" s="30"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/>
      <c r="I33" s="3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 t="e">
        <f>E41/E40*100</f>
        <v>#DIV/0!</v>
      </c>
      <c r="F39" s="30">
        <f>IF(F40&gt;0,F41/F40*100,0)</f>
        <v>0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0</v>
      </c>
      <c r="F40" s="133">
        <v>0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0</v>
      </c>
      <c r="F41" s="39">
        <f>F40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 t="e">
        <f>ROUND((E44/E43*100),1)</f>
        <v>#DIV/0!</v>
      </c>
      <c r="F42" s="30">
        <f>IF(F43&gt;0,ROUND((F44/F43*100),1),0)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0</v>
      </c>
      <c r="F43" s="40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</v>
      </c>
      <c r="F44" s="40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 t="e">
        <f>(G32+G39+G42)/3</f>
        <v>#DIV/0!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0</v>
      </c>
      <c r="F47" s="87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/>
      <c r="G48" s="4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0</v>
      </c>
      <c r="F49" s="40"/>
      <c r="G49" s="4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40"/>
      <c r="G50" s="4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79"/>
      <c r="G51" s="4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79"/>
      <c r="G52" s="4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79"/>
      <c r="G53" s="4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79"/>
      <c r="G54" s="4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79"/>
      <c r="G55" s="4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0</v>
      </c>
      <c r="F56" s="79"/>
      <c r="G56" s="4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0</v>
      </c>
      <c r="F57" s="33"/>
      <c r="G57" s="4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0</v>
      </c>
      <c r="F58" s="33"/>
      <c r="G58" s="4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0</v>
      </c>
      <c r="F59" s="33"/>
      <c r="G59" s="4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 t="e">
        <f>(G45+G47)/2</f>
        <v>#DIV/0!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>
    <tabColor theme="8" tint="0.59999389629810485"/>
  </sheetPr>
  <dimension ref="A2:CJ62"/>
  <sheetViews>
    <sheetView view="pageBreakPreview" topLeftCell="A37" zoomScale="70" zoomScaleNormal="70" zoomScaleSheetLayoutView="70" workbookViewId="0">
      <selection activeCell="F57" sqref="F57:F59"/>
    </sheetView>
  </sheetViews>
  <sheetFormatPr defaultRowHeight="15.75" x14ac:dyDescent="0.25"/>
  <cols>
    <col min="1" max="1" width="4.85546875" style="1" customWidth="1"/>
    <col min="2" max="2" width="12.7109375" style="60" customWidth="1"/>
    <col min="3" max="3" width="92" style="1" customWidth="1"/>
    <col min="4" max="4" width="10.42578125" style="2" customWidth="1"/>
    <col min="5" max="6" width="10" style="2" customWidth="1"/>
    <col min="7" max="7" width="7.5703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11.140625" style="4" customWidth="1"/>
    <col min="15" max="16" width="9.140625" style="4"/>
    <col min="17" max="17" width="9.5703125" style="4" bestFit="1" customWidth="1"/>
    <col min="18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88" customFormat="1" ht="15" x14ac:dyDescent="0.25">
      <c r="A7" s="186" t="s">
        <v>310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5"/>
      <c r="C8" s="65"/>
      <c r="D8" s="65"/>
      <c r="E8" s="65"/>
      <c r="F8" s="65"/>
      <c r="G8" s="65"/>
      <c r="H8" s="65"/>
      <c r="I8" s="65"/>
      <c r="J8" s="65"/>
    </row>
    <row r="9" spans="1:88" customFormat="1" ht="19.5" x14ac:dyDescent="0.3">
      <c r="A9" s="76" t="s">
        <v>120</v>
      </c>
      <c r="B9" s="65"/>
      <c r="C9" s="65"/>
      <c r="D9" s="65"/>
      <c r="E9" s="65"/>
      <c r="F9" s="65"/>
      <c r="G9" s="65"/>
      <c r="H9" s="65"/>
      <c r="I9" s="65"/>
      <c r="J9" s="65"/>
    </row>
    <row r="10" spans="1:88" customFormat="1" ht="19.5" x14ac:dyDescent="0.3">
      <c r="A10" s="67" t="s">
        <v>108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88" customFormat="1" ht="19.5" x14ac:dyDescent="0.3">
      <c r="A11" s="67" t="s">
        <v>105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88" customFormat="1" ht="19.5" x14ac:dyDescent="0.3">
      <c r="A12" s="67" t="s">
        <v>123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88" customFormat="1" ht="19.5" x14ac:dyDescent="0.3">
      <c r="A13" s="67" t="s">
        <v>111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62">
        <v>1</v>
      </c>
      <c r="B18" s="62" t="s">
        <v>16</v>
      </c>
      <c r="C18" s="62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10</v>
      </c>
      <c r="E19" s="9">
        <f>F32</f>
        <v>0</v>
      </c>
      <c r="F19" s="10">
        <f>IF(OR(AND(E19&gt;0,E19&lt;10),E19=0),100,D19/E19*100)</f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IF(D20&gt;0,IF(E20/D20*100&gt;100,100,E20/D20*100),0)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80</v>
      </c>
      <c r="E21" s="12">
        <f>F42</f>
        <v>100</v>
      </c>
      <c r="F21" s="10">
        <f>IF(D21&gt;0,IF(E21/D21*100&gt;100,100,E21/D21*100),0)</f>
        <v>100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86">
        <f>E47</f>
        <v>0.33</v>
      </c>
      <c r="I22" s="86">
        <f>F47</f>
        <v>0.33</v>
      </c>
      <c r="J22" s="10">
        <f>IF(I22/H22*100&gt;100,100,I22/H22*100)</f>
        <v>100</v>
      </c>
      <c r="K22" s="20">
        <f>(J22+G22)/2</f>
        <v>100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6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>
        <f>ROUND(((E35/E38)/(E37/100)),1)</f>
        <v>10</v>
      </c>
      <c r="F32" s="30">
        <f>IF(F38&gt;0,ROUND(((F35/F38)/(F37/100)),1),0)</f>
        <v>0</v>
      </c>
      <c r="G32" s="30">
        <f>IF(OR(AND(F32&gt;0,F32&lt;10),F32=0),100,E32/F32*100)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73.656000000000006</v>
      </c>
      <c r="F33" s="33">
        <f>F37*F38-F34</f>
        <v>-12.529999999999994</v>
      </c>
      <c r="G33" s="33"/>
      <c r="H33" s="34"/>
      <c r="I33" s="4"/>
      <c r="J33" s="4"/>
      <c r="K33" s="4"/>
      <c r="L33" s="4"/>
      <c r="M33" s="4"/>
      <c r="N33" s="4"/>
      <c r="O33" s="4"/>
      <c r="P33" s="4"/>
      <c r="Q33" s="17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8.1840000000000011</v>
      </c>
      <c r="F34" s="33">
        <f>F35+F36</f>
        <v>65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8.1840000000000011</v>
      </c>
      <c r="F35" s="37">
        <v>0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>
        <v>65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170">
        <f>'5'!F37</f>
        <v>159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8">
        <f>E47</f>
        <v>0.33</v>
      </c>
      <c r="F38" s="38">
        <f>F47</f>
        <v>0.33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>
        <f>E41/E40*100</f>
        <v>100</v>
      </c>
      <c r="F39" s="30">
        <f>IF(F40&gt;0,F41/F40*100,0)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0.42923429999999996</v>
      </c>
      <c r="F40" s="165">
        <v>0.42923429999999996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0.42923429999999996</v>
      </c>
      <c r="F41" s="166">
        <f>F40</f>
        <v>0.42923429999999996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>
        <f>ROUND((E44/E43*100),1)</f>
        <v>80</v>
      </c>
      <c r="F42" s="30">
        <f>IF(F43&gt;0,ROUND((F44/F43*100),1),0)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1</v>
      </c>
      <c r="F43" s="40">
        <v>1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0.8</v>
      </c>
      <c r="F44" s="40">
        <v>1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>
        <f>(G32+G39+G42)/3</f>
        <v>100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0.33</v>
      </c>
      <c r="F47" s="87">
        <f>ROUND(((F48+F49+F50+F57+F58+F59+F51+F52+F53+F54+F55+F56)/12),2)</f>
        <v>0.33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>
        <v>0</v>
      </c>
      <c r="G48" s="4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0</v>
      </c>
      <c r="F49" s="40">
        <v>0</v>
      </c>
      <c r="G49" s="4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40">
        <v>0</v>
      </c>
      <c r="G50" s="4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40">
        <v>0</v>
      </c>
      <c r="G51" s="4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40">
        <v>0</v>
      </c>
      <c r="G52" s="4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40">
        <v>0</v>
      </c>
      <c r="G53" s="4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40">
        <v>0</v>
      </c>
      <c r="G54" s="4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40">
        <v>0</v>
      </c>
      <c r="G55" s="4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1</v>
      </c>
      <c r="F56" s="40">
        <v>1</v>
      </c>
      <c r="G56" s="4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1</v>
      </c>
      <c r="F57" s="40">
        <v>1</v>
      </c>
      <c r="G57" s="4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1</v>
      </c>
      <c r="F58" s="40">
        <v>1</v>
      </c>
      <c r="G58" s="4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1</v>
      </c>
      <c r="F59" s="40">
        <v>1</v>
      </c>
      <c r="G59" s="4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>
        <f>(G45+G47)/2</f>
        <v>100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</mergeCells>
  <pageMargins left="0.7" right="0.7" top="0.75" bottom="0.75" header="0.3" footer="0.3"/>
  <pageSetup paperSize="9" scale="45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>
    <tabColor theme="3" tint="0.39997558519241921"/>
  </sheetPr>
  <dimension ref="A2:CJ63"/>
  <sheetViews>
    <sheetView view="pageBreakPreview" topLeftCell="A25" zoomScale="70" zoomScaleNormal="70" zoomScaleSheetLayoutView="70" workbookViewId="0">
      <selection activeCell="H29" sqref="H29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89.85546875" style="1" customWidth="1"/>
    <col min="4" max="4" width="10.42578125" style="2" customWidth="1"/>
    <col min="5" max="6" width="10" style="2" customWidth="1"/>
    <col min="7" max="7" width="7.5703125" style="3" customWidth="1"/>
    <col min="8" max="10" width="10.5703125" style="4" customWidth="1"/>
    <col min="11" max="11" width="9.140625" style="4"/>
    <col min="12" max="13" width="7.425781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7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75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121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239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110</v>
      </c>
      <c r="B12" s="67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25">
      <c r="A19" s="191" t="s">
        <v>16</v>
      </c>
      <c r="B19" s="192" t="s">
        <v>75</v>
      </c>
      <c r="C19" s="8" t="s">
        <v>76</v>
      </c>
      <c r="D19" s="9">
        <v>0</v>
      </c>
      <c r="E19" s="12">
        <f>F32</f>
        <v>0</v>
      </c>
      <c r="F19" s="10">
        <f>IF(D19&gt;0,IF(E19/D19*100&gt;100,100,E19/D19*100),0)</f>
        <v>0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25">
      <c r="A20" s="191"/>
      <c r="B20" s="192"/>
      <c r="C20" s="8" t="s">
        <v>77</v>
      </c>
      <c r="D20" s="9">
        <v>0</v>
      </c>
      <c r="E20" s="9">
        <f>F35</f>
        <v>0</v>
      </c>
      <c r="F20" s="10">
        <f>IF(E20&gt;0,IF(D20/E20*100&gt;100,100,D20/E20*100),0)</f>
        <v>0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25">
      <c r="A21" s="191"/>
      <c r="B21" s="192"/>
      <c r="C21" s="8" t="s">
        <v>78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08"/>
      <c r="I21" s="108"/>
      <c r="J21" s="108"/>
      <c r="K21" s="108"/>
    </row>
    <row r="22" spans="1:88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E48</f>
        <v>0</v>
      </c>
      <c r="I22" s="86">
        <f>F48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73">
        <v>1</v>
      </c>
      <c r="B30" s="73" t="s">
        <v>16</v>
      </c>
      <c r="C30" s="73" t="s">
        <v>17</v>
      </c>
      <c r="D30" s="74">
        <v>4</v>
      </c>
      <c r="E30" s="74">
        <v>5</v>
      </c>
      <c r="F30" s="74">
        <v>6</v>
      </c>
      <c r="G30" s="74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25">
      <c r="A31" s="203" t="s">
        <v>16</v>
      </c>
      <c r="B31" s="212" t="s">
        <v>75</v>
      </c>
      <c r="C31" s="26" t="s">
        <v>36</v>
      </c>
      <c r="D31" s="26"/>
      <c r="E31" s="75" t="s">
        <v>115</v>
      </c>
      <c r="F31" s="75" t="s">
        <v>116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5" x14ac:dyDescent="0.25">
      <c r="A32" s="203"/>
      <c r="B32" s="212"/>
      <c r="C32" s="28" t="s">
        <v>51</v>
      </c>
      <c r="D32" s="29" t="s">
        <v>41</v>
      </c>
      <c r="E32" s="30" t="e">
        <f>E34/E33*100</f>
        <v>#DIV/0!</v>
      </c>
      <c r="F32" s="30">
        <f>IF(F33&gt;0,F34/F33*100,0)</f>
        <v>0</v>
      </c>
      <c r="G32" s="30" t="e">
        <f>IF(F32/E32*100&gt;100,100,F32/E32*100)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25">
      <c r="A33" s="203"/>
      <c r="B33" s="212"/>
      <c r="C33" s="31" t="s">
        <v>52</v>
      </c>
      <c r="D33" s="32" t="s">
        <v>53</v>
      </c>
      <c r="E33" s="38">
        <f>F33</f>
        <v>0</v>
      </c>
      <c r="F33" s="133">
        <v>0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25">
      <c r="A34" s="203"/>
      <c r="B34" s="212"/>
      <c r="C34" s="31" t="s">
        <v>54</v>
      </c>
      <c r="D34" s="32" t="s">
        <v>53</v>
      </c>
      <c r="E34" s="38">
        <f>E33</f>
        <v>0</v>
      </c>
      <c r="F34" s="39">
        <f>F33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38.25" x14ac:dyDescent="0.25">
      <c r="A35" s="203"/>
      <c r="B35" s="212"/>
      <c r="C35" s="28" t="s">
        <v>40</v>
      </c>
      <c r="D35" s="29" t="s">
        <v>41</v>
      </c>
      <c r="E35" s="30" t="e">
        <f>ROUND(((E38/E41)/(E40/100)),1)</f>
        <v>#DIV/0!</v>
      </c>
      <c r="F35" s="30">
        <f>IF(F41&gt;0,ROUND(((F38/F41)/(F40/100)),1),0)</f>
        <v>0</v>
      </c>
      <c r="G35" s="30" t="e">
        <f>IF(E35/F35*100&gt;100,100,E35/F35*100)</f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25">
      <c r="A36" s="203"/>
      <c r="B36" s="212"/>
      <c r="C36" s="31" t="s">
        <v>42</v>
      </c>
      <c r="D36" s="32" t="s">
        <v>43</v>
      </c>
      <c r="E36" s="33">
        <f>E40*E41-E37</f>
        <v>0</v>
      </c>
      <c r="F36" s="33">
        <f>F40*F41-F37</f>
        <v>0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25">
      <c r="A37" s="203"/>
      <c r="B37" s="212"/>
      <c r="C37" s="31" t="s">
        <v>44</v>
      </c>
      <c r="D37" s="32" t="s">
        <v>43</v>
      </c>
      <c r="E37" s="33">
        <f>E38+E39</f>
        <v>0</v>
      </c>
      <c r="F37" s="33">
        <f>F38+F39</f>
        <v>0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25">
      <c r="A38" s="203"/>
      <c r="B38" s="212"/>
      <c r="C38" s="35" t="s">
        <v>45</v>
      </c>
      <c r="D38" s="32" t="s">
        <v>43</v>
      </c>
      <c r="E38" s="36">
        <f>E40*E41*D20%</f>
        <v>0</v>
      </c>
      <c r="F38" s="36">
        <f>'1'!F35+'10'!F35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25">
      <c r="A39" s="203"/>
      <c r="B39" s="212"/>
      <c r="C39" s="35" t="s">
        <v>46</v>
      </c>
      <c r="D39" s="32" t="s">
        <v>43</v>
      </c>
      <c r="E39" s="36"/>
      <c r="F39" s="36">
        <f>'1'!F36+'10'!F36</f>
        <v>0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5.5" x14ac:dyDescent="0.25">
      <c r="A40" s="203"/>
      <c r="B40" s="212"/>
      <c r="C40" s="31" t="s">
        <v>47</v>
      </c>
      <c r="D40" s="32" t="s">
        <v>48</v>
      </c>
      <c r="E40" s="33">
        <v>248</v>
      </c>
      <c r="F40" s="33">
        <v>57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25">
      <c r="A41" s="203"/>
      <c r="B41" s="212"/>
      <c r="C41" s="31" t="s">
        <v>49</v>
      </c>
      <c r="D41" s="32" t="s">
        <v>50</v>
      </c>
      <c r="E41" s="33">
        <f>E48</f>
        <v>0</v>
      </c>
      <c r="F41" s="33">
        <f>F48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5" x14ac:dyDescent="0.25">
      <c r="A42" s="203"/>
      <c r="B42" s="212"/>
      <c r="C42" s="28" t="s">
        <v>79</v>
      </c>
      <c r="D42" s="29" t="s">
        <v>41</v>
      </c>
      <c r="E42" s="30" t="e">
        <f>E45/E43*100</f>
        <v>#DIV/0!</v>
      </c>
      <c r="F42" s="30">
        <f>IF(F48&gt;0,IF(L61&gt;0,L61,100),0)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25">
      <c r="A43" s="203"/>
      <c r="B43" s="212"/>
      <c r="C43" s="31" t="s">
        <v>80</v>
      </c>
      <c r="D43" s="32" t="s">
        <v>50</v>
      </c>
      <c r="E43" s="33">
        <f>E48</f>
        <v>0</v>
      </c>
      <c r="F43" s="33">
        <f>F48</f>
        <v>0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25">
      <c r="A44" s="203"/>
      <c r="B44" s="212"/>
      <c r="C44" s="31" t="s">
        <v>81</v>
      </c>
      <c r="D44" s="32" t="s">
        <v>50</v>
      </c>
      <c r="E44" s="33"/>
      <c r="F44" s="40">
        <f>ROUNDUP(K61,0)</f>
        <v>0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25">
      <c r="A45" s="203"/>
      <c r="B45" s="212"/>
      <c r="C45" s="31" t="s">
        <v>82</v>
      </c>
      <c r="D45" s="32" t="s">
        <v>50</v>
      </c>
      <c r="E45" s="33">
        <f>E43-E44</f>
        <v>0</v>
      </c>
      <c r="F45" s="33">
        <f>F43-F44</f>
        <v>0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25">
      <c r="A46" s="203"/>
      <c r="B46" s="212"/>
      <c r="C46" s="213" t="s">
        <v>12</v>
      </c>
      <c r="D46" s="213"/>
      <c r="E46" s="213"/>
      <c r="F46" s="213"/>
      <c r="G46" s="41" t="e">
        <f>(G32+G35+G42)/3</f>
        <v>#DIV/0!</v>
      </c>
    </row>
    <row r="47" spans="1:81" s="21" customFormat="1" x14ac:dyDescent="0.25">
      <c r="A47" s="203"/>
      <c r="B47" s="212"/>
      <c r="C47" s="42" t="s">
        <v>58</v>
      </c>
      <c r="D47" s="42"/>
      <c r="E47" s="43" t="s">
        <v>117</v>
      </c>
      <c r="F47" s="43" t="s">
        <v>118</v>
      </c>
      <c r="G47" s="43" t="s">
        <v>119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ht="51" x14ac:dyDescent="0.25">
      <c r="A48" s="203"/>
      <c r="B48" s="212"/>
      <c r="C48" s="45" t="s">
        <v>61</v>
      </c>
      <c r="D48" s="46" t="s">
        <v>50</v>
      </c>
      <c r="E48" s="87">
        <f>ROUND(((E49+E50+E51+E58+E59+E60+E52+E53+E54+E55+E56+E57)/12),2)</f>
        <v>0</v>
      </c>
      <c r="F48" s="87">
        <f>ROUND(((F49+F50+F51+F58+F59+F60+F52+F53+F54+F55+F56+F57)/3),2)</f>
        <v>0</v>
      </c>
      <c r="G48" s="30" t="e">
        <f>IF(F48/E48*100&gt;100,100,F48/E48*100)</f>
        <v>#DIV/0!</v>
      </c>
      <c r="H48" s="4"/>
      <c r="I48" s="4"/>
      <c r="J48" s="4"/>
      <c r="K48" s="157" t="s">
        <v>278</v>
      </c>
      <c r="L48" s="157" t="s">
        <v>279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25">
      <c r="A49" s="203"/>
      <c r="B49" s="212"/>
      <c r="C49" s="47" t="s">
        <v>62</v>
      </c>
      <c r="D49" s="48" t="s">
        <v>50</v>
      </c>
      <c r="E49" s="155">
        <f>'1'!E48+'10'!E48</f>
        <v>0</v>
      </c>
      <c r="F49" s="33">
        <f>'1'!F48+'10'!F48</f>
        <v>0</v>
      </c>
      <c r="G49" s="49"/>
      <c r="H49" s="52"/>
      <c r="I49" s="52"/>
      <c r="J49" s="4"/>
      <c r="K49" s="33"/>
      <c r="L49" s="33">
        <f>IF(K49&gt;0,100,0)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25">
      <c r="A50" s="203"/>
      <c r="B50" s="212"/>
      <c r="C50" s="47" t="s">
        <v>63</v>
      </c>
      <c r="D50" s="48" t="s">
        <v>50</v>
      </c>
      <c r="E50" s="156">
        <f>'1'!E49+'10'!E49</f>
        <v>0</v>
      </c>
      <c r="F50" s="33">
        <f>'1'!F49+'10'!F49</f>
        <v>0</v>
      </c>
      <c r="G50" s="49"/>
      <c r="H50" s="52"/>
      <c r="I50" s="52"/>
      <c r="J50" s="4"/>
      <c r="K50" s="33"/>
      <c r="L50" s="33">
        <f>IF(K50&gt;0,100,0)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25">
      <c r="A51" s="203"/>
      <c r="B51" s="212"/>
      <c r="C51" s="47" t="s">
        <v>64</v>
      </c>
      <c r="D51" s="48" t="s">
        <v>50</v>
      </c>
      <c r="E51" s="156">
        <f>'1'!E50+'10'!E50</f>
        <v>0</v>
      </c>
      <c r="F51" s="33">
        <f>'1'!F50+'10'!F50</f>
        <v>0</v>
      </c>
      <c r="G51" s="49"/>
      <c r="H51" s="52"/>
      <c r="I51" s="52"/>
      <c r="J51" s="4"/>
      <c r="K51" s="33"/>
      <c r="L51" s="33">
        <f>IF(K51&gt;0,100,0)</f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25">
      <c r="A52" s="203"/>
      <c r="B52" s="212"/>
      <c r="C52" s="47" t="s">
        <v>65</v>
      </c>
      <c r="D52" s="48" t="s">
        <v>50</v>
      </c>
      <c r="E52" s="156">
        <f>'1'!E51+'10'!E51</f>
        <v>0</v>
      </c>
      <c r="F52" s="33">
        <f>'1'!F51+'10'!F51</f>
        <v>0</v>
      </c>
      <c r="G52" s="49"/>
      <c r="H52" s="52"/>
      <c r="I52" s="52"/>
      <c r="J52" s="4"/>
      <c r="K52" s="33"/>
      <c r="L52" s="33">
        <f t="shared" ref="L52:L60" si="0">IF(K52&gt;0,100,0)</f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25">
      <c r="A53" s="203"/>
      <c r="B53" s="212"/>
      <c r="C53" s="47" t="s">
        <v>66</v>
      </c>
      <c r="D53" s="48" t="s">
        <v>50</v>
      </c>
      <c r="E53" s="156">
        <f>'1'!E52+'10'!E52</f>
        <v>0</v>
      </c>
      <c r="F53" s="33">
        <f>'1'!F52+'10'!F52</f>
        <v>0</v>
      </c>
      <c r="G53" s="49"/>
      <c r="H53" s="52"/>
      <c r="I53" s="52"/>
      <c r="J53" s="4"/>
      <c r="K53" s="33"/>
      <c r="L53" s="33">
        <f t="shared" si="0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25">
      <c r="A54" s="203"/>
      <c r="B54" s="212"/>
      <c r="C54" s="47" t="s">
        <v>67</v>
      </c>
      <c r="D54" s="48" t="s">
        <v>50</v>
      </c>
      <c r="E54" s="156">
        <f>'1'!E53+'10'!E53</f>
        <v>0</v>
      </c>
      <c r="F54" s="33">
        <f>'1'!F53+'10'!F53</f>
        <v>0</v>
      </c>
      <c r="G54" s="49"/>
      <c r="H54" s="52"/>
      <c r="I54" s="52"/>
      <c r="J54" s="4"/>
      <c r="K54" s="33"/>
      <c r="L54" s="33">
        <f t="shared" si="0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25">
      <c r="A55" s="203"/>
      <c r="B55" s="212"/>
      <c r="C55" s="47" t="s">
        <v>68</v>
      </c>
      <c r="D55" s="48" t="s">
        <v>50</v>
      </c>
      <c r="E55" s="156">
        <f>'1'!E54+'10'!E54</f>
        <v>0</v>
      </c>
      <c r="F55" s="33">
        <f>'1'!F54+'10'!F54</f>
        <v>0</v>
      </c>
      <c r="G55" s="49"/>
      <c r="H55" s="52"/>
      <c r="I55" s="52"/>
      <c r="J55" s="4"/>
      <c r="K55" s="33"/>
      <c r="L55" s="33">
        <f t="shared" si="0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25">
      <c r="A56" s="203"/>
      <c r="B56" s="212"/>
      <c r="C56" s="47" t="s">
        <v>69</v>
      </c>
      <c r="D56" s="48" t="s">
        <v>50</v>
      </c>
      <c r="E56" s="156">
        <f>'1'!E55+'10'!E55</f>
        <v>0</v>
      </c>
      <c r="F56" s="33">
        <f>'1'!F55+'10'!F55</f>
        <v>0</v>
      </c>
      <c r="G56" s="49"/>
      <c r="H56" s="52"/>
      <c r="I56" s="52"/>
      <c r="J56" s="4"/>
      <c r="K56" s="33"/>
      <c r="L56" s="33">
        <f t="shared" si="0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25">
      <c r="A57" s="203"/>
      <c r="B57" s="212"/>
      <c r="C57" s="47" t="s">
        <v>70</v>
      </c>
      <c r="D57" s="48" t="s">
        <v>50</v>
      </c>
      <c r="E57" s="156">
        <f>'1'!E56+'10'!E56</f>
        <v>0</v>
      </c>
      <c r="F57" s="33">
        <f>'1'!F56+'10'!F56</f>
        <v>0</v>
      </c>
      <c r="G57" s="49"/>
      <c r="H57" s="52"/>
      <c r="I57" s="52"/>
      <c r="J57" s="4"/>
      <c r="K57" s="33"/>
      <c r="L57" s="33">
        <f t="shared" si="0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25">
      <c r="A58" s="203"/>
      <c r="B58" s="212"/>
      <c r="C58" s="47" t="s">
        <v>71</v>
      </c>
      <c r="D58" s="48" t="s">
        <v>50</v>
      </c>
      <c r="E58" s="33">
        <f>'1'!E57+'10'!E57</f>
        <v>0</v>
      </c>
      <c r="F58" s="33">
        <f>'1'!F57+'10'!F57</f>
        <v>0</v>
      </c>
      <c r="G58" s="49"/>
      <c r="H58" s="52"/>
      <c r="I58" s="52"/>
      <c r="J58" s="4"/>
      <c r="K58" s="33"/>
      <c r="L58" s="33">
        <f t="shared" si="0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25">
      <c r="A59" s="203"/>
      <c r="B59" s="212"/>
      <c r="C59" s="47" t="s">
        <v>72</v>
      </c>
      <c r="D59" s="48" t="s">
        <v>50</v>
      </c>
      <c r="E59" s="33">
        <f>'1'!E58+'10'!E58</f>
        <v>0</v>
      </c>
      <c r="F59" s="33">
        <f>'1'!F58+'10'!F58</f>
        <v>0</v>
      </c>
      <c r="G59" s="49"/>
      <c r="H59" s="52"/>
      <c r="I59" s="52"/>
      <c r="J59" s="4"/>
      <c r="K59" s="33"/>
      <c r="L59" s="33">
        <f t="shared" si="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25">
      <c r="A60" s="203"/>
      <c r="B60" s="212"/>
      <c r="C60" s="47" t="s">
        <v>73</v>
      </c>
      <c r="D60" s="48" t="s">
        <v>50</v>
      </c>
      <c r="E60" s="33">
        <f>'1'!E59+'10'!E59</f>
        <v>0</v>
      </c>
      <c r="F60" s="33">
        <f>'1'!F59+'10'!F59</f>
        <v>0</v>
      </c>
      <c r="G60" s="49"/>
      <c r="H60" s="52"/>
      <c r="I60" s="52"/>
      <c r="J60" s="4"/>
      <c r="K60" s="33"/>
      <c r="L60" s="33">
        <f t="shared" si="0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ht="63" x14ac:dyDescent="0.25">
      <c r="A61" s="203"/>
      <c r="B61" s="212"/>
      <c r="C61" s="214" t="s">
        <v>74</v>
      </c>
      <c r="D61" s="214"/>
      <c r="E61" s="214"/>
      <c r="F61" s="214"/>
      <c r="G61" s="50" t="e">
        <f>(G46+G48)/2</f>
        <v>#DIV/0!</v>
      </c>
      <c r="K61" s="50">
        <f>ROUND(SUM(K49:K60)/3,2)</f>
        <v>0</v>
      </c>
      <c r="L61" s="50">
        <f>ROUND(SUM(L49:L51)/3,2)</f>
        <v>0</v>
      </c>
      <c r="M61" s="4" t="s">
        <v>280</v>
      </c>
    </row>
    <row r="62" spans="1:72" x14ac:dyDescent="0.25">
      <c r="H62" s="34"/>
      <c r="I62" s="34"/>
      <c r="J62" s="34"/>
      <c r="K62" s="34"/>
      <c r="L62" s="34"/>
      <c r="M62" s="34"/>
    </row>
    <row r="63" spans="1:72" x14ac:dyDescent="0.25">
      <c r="B63" s="196" t="s">
        <v>28</v>
      </c>
      <c r="C63" s="196"/>
    </row>
  </sheetData>
  <mergeCells count="25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8" tint="0.59999389629810485"/>
  </sheetPr>
  <dimension ref="A2:CJ62"/>
  <sheetViews>
    <sheetView view="pageBreakPreview" topLeftCell="A26" zoomScale="73" zoomScaleNormal="70" zoomScaleSheetLayoutView="73" workbookViewId="0">
      <selection activeCell="E48" sqref="E48:E59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92" style="1" customWidth="1"/>
    <col min="4" max="4" width="10.42578125" style="2" customWidth="1"/>
    <col min="5" max="6" width="10" style="2" customWidth="1"/>
    <col min="7" max="7" width="7.5703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106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120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235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105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122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 t="s">
        <v>110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0</v>
      </c>
      <c r="E19" s="9">
        <f>F32</f>
        <v>0</v>
      </c>
      <c r="F19" s="10">
        <f>IF(E19&gt;0,(IF(D19/E19*100&gt;100,100,D19/E19*100)),0)</f>
        <v>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0</v>
      </c>
      <c r="E20" s="12">
        <f>F39</f>
        <v>0</v>
      </c>
      <c r="F20" s="10">
        <f>IF(D20&gt;0,IF(E20/D20*100&gt;100,100,E20/D20*100),0)</f>
        <v>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E47</f>
        <v>0</v>
      </c>
      <c r="I22" s="86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 t="e">
        <f>ROUND(((E35/E38)/(E37/100)),1)</f>
        <v>#DIV/0!</v>
      </c>
      <c r="F32" s="30">
        <f>IF(F38&gt;0,ROUND(((F35/F38)/(F37/100)),1),0)</f>
        <v>0</v>
      </c>
      <c r="G32" s="30"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/>
      <c r="I33" s="3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 t="e">
        <f>E41/E40*100</f>
        <v>#DIV/0!</v>
      </c>
      <c r="F39" s="30">
        <f>IF(F40&gt;0,F41/F40*100,0)</f>
        <v>0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0</v>
      </c>
      <c r="F40" s="133">
        <v>0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0</v>
      </c>
      <c r="F41" s="39">
        <f>F40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 t="e">
        <f>ROUND((E44/E43*100),1)</f>
        <v>#DIV/0!</v>
      </c>
      <c r="F42" s="30">
        <f>IF(F43&gt;0,ROUND((F44/F43*100),1),0)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0</v>
      </c>
      <c r="F43" s="40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</v>
      </c>
      <c r="F44" s="40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 t="e">
        <f>(G32+G39+G42)/3</f>
        <v>#DIV/0!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0</v>
      </c>
      <c r="F47" s="87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/>
      <c r="G48" s="4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0</v>
      </c>
      <c r="F49" s="40"/>
      <c r="G49" s="4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40"/>
      <c r="G50" s="4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33"/>
      <c r="G51" s="4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33"/>
      <c r="G52" s="4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33"/>
      <c r="G53" s="4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33"/>
      <c r="G54" s="4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33"/>
      <c r="G55" s="4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0</v>
      </c>
      <c r="F56" s="33"/>
      <c r="G56" s="4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0</v>
      </c>
      <c r="F57" s="33"/>
      <c r="G57" s="4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0</v>
      </c>
      <c r="F58" s="33"/>
      <c r="G58" s="4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0</v>
      </c>
      <c r="F59" s="33"/>
      <c r="G59" s="4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 t="e">
        <f>(G45+G47)/2</f>
        <v>#DIV/0!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0">
    <tabColor theme="3" tint="0.39997558519241921"/>
  </sheetPr>
  <dimension ref="A2:CJ63"/>
  <sheetViews>
    <sheetView view="pageBreakPreview" topLeftCell="A25" zoomScale="60" zoomScaleNormal="70" workbookViewId="0">
      <selection activeCell="J42" sqref="J42"/>
    </sheetView>
  </sheetViews>
  <sheetFormatPr defaultRowHeight="15.75" x14ac:dyDescent="0.25"/>
  <cols>
    <col min="1" max="1" width="4.85546875" style="1" customWidth="1"/>
    <col min="2" max="2" width="12.7109375" style="60" customWidth="1"/>
    <col min="3" max="3" width="89.85546875" style="1" customWidth="1"/>
    <col min="4" max="4" width="10.42578125" style="2" customWidth="1"/>
    <col min="5" max="6" width="10" style="2" customWidth="1"/>
    <col min="7" max="7" width="7.5703125" style="3" customWidth="1"/>
    <col min="8" max="10" width="10.5703125" style="4" customWidth="1"/>
    <col min="11" max="11" width="10.140625" style="4" bestFit="1" customWidth="1"/>
    <col min="12" max="13" width="7.425781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7"/>
      <c r="C8" s="65"/>
      <c r="D8" s="65"/>
      <c r="E8" s="65"/>
      <c r="F8" s="65"/>
      <c r="G8" s="65"/>
      <c r="H8" s="65"/>
      <c r="I8" s="65"/>
      <c r="J8" s="65"/>
    </row>
    <row r="9" spans="1:88" customFormat="1" ht="19.5" x14ac:dyDescent="0.3">
      <c r="A9" s="76" t="s">
        <v>75</v>
      </c>
      <c r="B9" s="65"/>
      <c r="C9" s="65"/>
      <c r="D9" s="65"/>
      <c r="E9" s="65"/>
      <c r="F9" s="65"/>
      <c r="G9" s="65"/>
      <c r="H9" s="65"/>
      <c r="I9" s="65"/>
      <c r="J9" s="65"/>
    </row>
    <row r="10" spans="1:88" customFormat="1" ht="19.5" x14ac:dyDescent="0.3">
      <c r="A10" s="67" t="s">
        <v>121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88" customFormat="1" ht="19.5" x14ac:dyDescent="0.3">
      <c r="A11" s="67" t="s">
        <v>122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88" customFormat="1" ht="19.5" x14ac:dyDescent="0.3">
      <c r="A12" s="67" t="s">
        <v>111</v>
      </c>
      <c r="B12" s="67"/>
      <c r="C12" s="65"/>
      <c r="D12" s="65"/>
      <c r="E12" s="65"/>
      <c r="F12" s="65"/>
      <c r="G12" s="65"/>
      <c r="H12" s="65"/>
      <c r="I12" s="65"/>
      <c r="J12" s="65"/>
    </row>
    <row r="13" spans="1:88" customFormat="1" ht="19.5" x14ac:dyDescent="0.3">
      <c r="A13" s="67"/>
      <c r="B13" s="65"/>
      <c r="C13" s="65"/>
      <c r="D13" s="65"/>
      <c r="E13" s="65"/>
      <c r="F13" s="65"/>
      <c r="G13" s="65"/>
      <c r="H13" s="65"/>
      <c r="I13" s="65"/>
      <c r="J13" s="65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62">
        <v>1</v>
      </c>
      <c r="B18" s="62" t="s">
        <v>16</v>
      </c>
      <c r="C18" s="62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25">
      <c r="A19" s="191" t="s">
        <v>16</v>
      </c>
      <c r="B19" s="192" t="s">
        <v>75</v>
      </c>
      <c r="C19" s="8" t="s">
        <v>76</v>
      </c>
      <c r="D19" s="9">
        <v>0</v>
      </c>
      <c r="E19" s="12">
        <f>F32</f>
        <v>0</v>
      </c>
      <c r="F19" s="10">
        <f>IF(D19&gt;0,IF(E19/D19*100&gt;100,100,E19/D19*100),0)</f>
        <v>0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25">
      <c r="A20" s="191"/>
      <c r="B20" s="192"/>
      <c r="C20" s="8" t="s">
        <v>77</v>
      </c>
      <c r="D20" s="9">
        <v>0</v>
      </c>
      <c r="E20" s="9">
        <f>F35</f>
        <v>0</v>
      </c>
      <c r="F20" s="10">
        <f>IF(E20&gt;0,IF(D20/E20*100&gt;100,100,D20/E20*100),0)</f>
        <v>0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25">
      <c r="A21" s="191"/>
      <c r="B21" s="192"/>
      <c r="C21" s="8" t="s">
        <v>78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63"/>
      <c r="I21" s="63"/>
      <c r="J21" s="63"/>
      <c r="K21" s="63"/>
    </row>
    <row r="22" spans="1:88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E48</f>
        <v>0</v>
      </c>
      <c r="I22" s="86">
        <f>F48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6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73">
        <v>1</v>
      </c>
      <c r="B30" s="73" t="s">
        <v>16</v>
      </c>
      <c r="C30" s="73" t="s">
        <v>17</v>
      </c>
      <c r="D30" s="74">
        <v>4</v>
      </c>
      <c r="E30" s="74">
        <v>5</v>
      </c>
      <c r="F30" s="74">
        <v>6</v>
      </c>
      <c r="G30" s="74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25">
      <c r="A31" s="203" t="s">
        <v>16</v>
      </c>
      <c r="B31" s="212" t="s">
        <v>75</v>
      </c>
      <c r="C31" s="26" t="s">
        <v>36</v>
      </c>
      <c r="D31" s="26"/>
      <c r="E31" s="75" t="s">
        <v>115</v>
      </c>
      <c r="F31" s="75" t="s">
        <v>116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5" x14ac:dyDescent="0.25">
      <c r="A32" s="203"/>
      <c r="B32" s="212"/>
      <c r="C32" s="28" t="s">
        <v>51</v>
      </c>
      <c r="D32" s="29" t="s">
        <v>41</v>
      </c>
      <c r="E32" s="30" t="e">
        <f>E34/E33*100</f>
        <v>#DIV/0!</v>
      </c>
      <c r="F32" s="30">
        <f>IF(F33&gt;0,F34/F33*100,0)</f>
        <v>0</v>
      </c>
      <c r="G32" s="30" t="e">
        <f>IF(F32/E32*100&gt;100,100,F32/E32*100)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25">
      <c r="A33" s="203"/>
      <c r="B33" s="212"/>
      <c r="C33" s="31" t="s">
        <v>52</v>
      </c>
      <c r="D33" s="32" t="s">
        <v>53</v>
      </c>
      <c r="E33" s="38">
        <f>F33</f>
        <v>0</v>
      </c>
      <c r="F33" s="133">
        <v>0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25">
      <c r="A34" s="203"/>
      <c r="B34" s="212"/>
      <c r="C34" s="31" t="s">
        <v>54</v>
      </c>
      <c r="D34" s="32" t="s">
        <v>53</v>
      </c>
      <c r="E34" s="38">
        <f>E33</f>
        <v>0</v>
      </c>
      <c r="F34" s="39">
        <f>F33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38.25" x14ac:dyDescent="0.25">
      <c r="A35" s="203"/>
      <c r="B35" s="212"/>
      <c r="C35" s="28" t="s">
        <v>40</v>
      </c>
      <c r="D35" s="29" t="s">
        <v>41</v>
      </c>
      <c r="E35" s="30" t="e">
        <f>ROUND(((E38/E41)/(E40/100)),1)</f>
        <v>#DIV/0!</v>
      </c>
      <c r="F35" s="30">
        <f>IF(F41&gt;0,ROUND(((F38/F41)/(F40/100)),1),0)</f>
        <v>0</v>
      </c>
      <c r="G35" s="30" t="e">
        <f>IF(E35/F35*100&gt;100,100,E35/F35*100)</f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25">
      <c r="A36" s="203"/>
      <c r="B36" s="212"/>
      <c r="C36" s="31" t="s">
        <v>42</v>
      </c>
      <c r="D36" s="32" t="s">
        <v>43</v>
      </c>
      <c r="E36" s="33">
        <f>E40*E41-E37</f>
        <v>0</v>
      </c>
      <c r="F36" s="33">
        <f>F40*F41-F37</f>
        <v>0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25">
      <c r="A37" s="203"/>
      <c r="B37" s="212"/>
      <c r="C37" s="31" t="s">
        <v>44</v>
      </c>
      <c r="D37" s="32" t="s">
        <v>43</v>
      </c>
      <c r="E37" s="33">
        <f>E38+E39</f>
        <v>0</v>
      </c>
      <c r="F37" s="33">
        <f>F38+F39</f>
        <v>0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25">
      <c r="A38" s="203"/>
      <c r="B38" s="212"/>
      <c r="C38" s="35" t="s">
        <v>45</v>
      </c>
      <c r="D38" s="32" t="s">
        <v>43</v>
      </c>
      <c r="E38" s="36">
        <f>E40*E41*D20%</f>
        <v>0</v>
      </c>
      <c r="F38" s="36">
        <f>'2'!F35+'11'!F35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25">
      <c r="A39" s="203"/>
      <c r="B39" s="212"/>
      <c r="C39" s="35" t="s">
        <v>46</v>
      </c>
      <c r="D39" s="32" t="s">
        <v>43</v>
      </c>
      <c r="E39" s="36"/>
      <c r="F39" s="36">
        <f>'2'!F36+'11'!F36</f>
        <v>0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5.5" x14ac:dyDescent="0.25">
      <c r="A40" s="203"/>
      <c r="B40" s="212"/>
      <c r="C40" s="31" t="s">
        <v>47</v>
      </c>
      <c r="D40" s="32" t="s">
        <v>48</v>
      </c>
      <c r="E40" s="33">
        <v>248</v>
      </c>
      <c r="F40" s="33">
        <v>57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25">
      <c r="A41" s="203"/>
      <c r="B41" s="212"/>
      <c r="C41" s="31" t="s">
        <v>49</v>
      </c>
      <c r="D41" s="32" t="s">
        <v>50</v>
      </c>
      <c r="E41" s="33">
        <f>E48</f>
        <v>0</v>
      </c>
      <c r="F41" s="33">
        <f>F48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5" x14ac:dyDescent="0.25">
      <c r="A42" s="203"/>
      <c r="B42" s="212"/>
      <c r="C42" s="28" t="s">
        <v>79</v>
      </c>
      <c r="D42" s="29" t="s">
        <v>41</v>
      </c>
      <c r="E42" s="30" t="e">
        <f>E45/E43*100</f>
        <v>#DIV/0!</v>
      </c>
      <c r="F42" s="30">
        <f>IF(F48&gt;0,IF(L61&gt;0,L61,100),0)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25">
      <c r="A43" s="203"/>
      <c r="B43" s="212"/>
      <c r="C43" s="31" t="s">
        <v>80</v>
      </c>
      <c r="D43" s="32" t="s">
        <v>50</v>
      </c>
      <c r="E43" s="33">
        <f>E48</f>
        <v>0</v>
      </c>
      <c r="F43" s="33">
        <f>F48</f>
        <v>0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25">
      <c r="A44" s="203"/>
      <c r="B44" s="212"/>
      <c r="C44" s="31" t="s">
        <v>81</v>
      </c>
      <c r="D44" s="32" t="s">
        <v>50</v>
      </c>
      <c r="E44" s="33"/>
      <c r="F44" s="40">
        <f>ROUNDUP(K61,0)</f>
        <v>0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25">
      <c r="A45" s="203"/>
      <c r="B45" s="212"/>
      <c r="C45" s="31" t="s">
        <v>82</v>
      </c>
      <c r="D45" s="32" t="s">
        <v>50</v>
      </c>
      <c r="E45" s="33">
        <f>E43-E44</f>
        <v>0</v>
      </c>
      <c r="F45" s="33">
        <f>F43-F44</f>
        <v>0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25">
      <c r="A46" s="203"/>
      <c r="B46" s="212"/>
      <c r="C46" s="213" t="s">
        <v>12</v>
      </c>
      <c r="D46" s="213"/>
      <c r="E46" s="213"/>
      <c r="F46" s="213"/>
      <c r="G46" s="41" t="e">
        <f>(G32+G35+G42)/3</f>
        <v>#DIV/0!</v>
      </c>
    </row>
    <row r="47" spans="1:81" s="21" customFormat="1" x14ac:dyDescent="0.25">
      <c r="A47" s="203"/>
      <c r="B47" s="212"/>
      <c r="C47" s="42" t="s">
        <v>58</v>
      </c>
      <c r="D47" s="42"/>
      <c r="E47" s="43" t="s">
        <v>117</v>
      </c>
      <c r="F47" s="43" t="s">
        <v>118</v>
      </c>
      <c r="G47" s="43" t="s">
        <v>119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ht="51" x14ac:dyDescent="0.25">
      <c r="A48" s="203"/>
      <c r="B48" s="212"/>
      <c r="C48" s="45" t="s">
        <v>61</v>
      </c>
      <c r="D48" s="46" t="s">
        <v>50</v>
      </c>
      <c r="E48" s="87">
        <f>ROUND(((E49+E50+E51+E58+E59+E60+E52+E53+E54+E55+E56+E57)/12),2)</f>
        <v>0</v>
      </c>
      <c r="F48" s="87">
        <f>ROUND(((F49+F50+F51+F58+F59+F60+F52+F53+F54+F55+F56+F57)/3),2)</f>
        <v>0</v>
      </c>
      <c r="G48" s="30" t="e">
        <f>IF(F48/E48*100&gt;100,100,F48/E48*100)</f>
        <v>#DIV/0!</v>
      </c>
      <c r="H48" s="4"/>
      <c r="I48" s="4"/>
      <c r="J48" s="4"/>
      <c r="K48" s="157" t="s">
        <v>278</v>
      </c>
      <c r="L48" s="157" t="s">
        <v>279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25">
      <c r="A49" s="203"/>
      <c r="B49" s="212"/>
      <c r="C49" s="47" t="s">
        <v>62</v>
      </c>
      <c r="D49" s="48" t="s">
        <v>50</v>
      </c>
      <c r="E49" s="33">
        <f>'2'!E48+'11'!E48</f>
        <v>0</v>
      </c>
      <c r="F49" s="33">
        <f>'2'!F48+'11'!F48</f>
        <v>0</v>
      </c>
      <c r="G49" s="49"/>
      <c r="H49" s="52"/>
      <c r="I49" s="52"/>
      <c r="J49" s="4"/>
      <c r="K49" s="33"/>
      <c r="L49" s="33">
        <f>IF(K49&gt;0,100,0)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25">
      <c r="A50" s="203"/>
      <c r="B50" s="212"/>
      <c r="C50" s="47" t="s">
        <v>63</v>
      </c>
      <c r="D50" s="48" t="s">
        <v>50</v>
      </c>
      <c r="E50" s="33">
        <f>'2'!E49+'11'!E49</f>
        <v>0</v>
      </c>
      <c r="F50" s="33">
        <f>'2'!F49+'11'!F49</f>
        <v>0</v>
      </c>
      <c r="G50" s="49"/>
      <c r="H50" s="52"/>
      <c r="I50" s="52"/>
      <c r="J50" s="4"/>
      <c r="K50" s="33"/>
      <c r="L50" s="33">
        <f>IF(K50&gt;0,100,0)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25">
      <c r="A51" s="203"/>
      <c r="B51" s="212"/>
      <c r="C51" s="47" t="s">
        <v>64</v>
      </c>
      <c r="D51" s="48" t="s">
        <v>50</v>
      </c>
      <c r="E51" s="33">
        <f>'2'!E50+'11'!E50</f>
        <v>0</v>
      </c>
      <c r="F51" s="33">
        <f>'2'!F50+'11'!F50</f>
        <v>0</v>
      </c>
      <c r="G51" s="49"/>
      <c r="H51" s="52"/>
      <c r="I51" s="52"/>
      <c r="J51" s="4"/>
      <c r="K51" s="33"/>
      <c r="L51" s="33">
        <f>IF(K51&gt;0,100,0)</f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25">
      <c r="A52" s="203"/>
      <c r="B52" s="212"/>
      <c r="C52" s="47" t="s">
        <v>65</v>
      </c>
      <c r="D52" s="48" t="s">
        <v>50</v>
      </c>
      <c r="E52" s="33">
        <f>'2'!E51+'11'!E51</f>
        <v>0</v>
      </c>
      <c r="F52" s="33">
        <f>'2'!F51+'11'!F51</f>
        <v>0</v>
      </c>
      <c r="G52" s="49"/>
      <c r="H52" s="52"/>
      <c r="I52" s="52"/>
      <c r="J52" s="4"/>
      <c r="K52" s="33"/>
      <c r="L52" s="33">
        <f t="shared" ref="L52:L60" si="0">IF(K52&gt;0,100,0)</f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25">
      <c r="A53" s="203"/>
      <c r="B53" s="212"/>
      <c r="C53" s="47" t="s">
        <v>66</v>
      </c>
      <c r="D53" s="48" t="s">
        <v>50</v>
      </c>
      <c r="E53" s="33">
        <f>'2'!E52+'11'!E52</f>
        <v>0</v>
      </c>
      <c r="F53" s="33">
        <f>'2'!F52+'11'!F52</f>
        <v>0</v>
      </c>
      <c r="G53" s="49"/>
      <c r="H53" s="52"/>
      <c r="I53" s="52"/>
      <c r="J53" s="4"/>
      <c r="K53" s="33"/>
      <c r="L53" s="33">
        <f t="shared" si="0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25">
      <c r="A54" s="203"/>
      <c r="B54" s="212"/>
      <c r="C54" s="47" t="s">
        <v>67</v>
      </c>
      <c r="D54" s="48" t="s">
        <v>50</v>
      </c>
      <c r="E54" s="33">
        <f>'2'!E53+'11'!E53</f>
        <v>0</v>
      </c>
      <c r="F54" s="33">
        <f>'2'!F53+'11'!F53</f>
        <v>0</v>
      </c>
      <c r="G54" s="49"/>
      <c r="H54" s="52"/>
      <c r="I54" s="52"/>
      <c r="J54" s="4"/>
      <c r="K54" s="33"/>
      <c r="L54" s="33">
        <f t="shared" si="0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25">
      <c r="A55" s="203"/>
      <c r="B55" s="212"/>
      <c r="C55" s="47" t="s">
        <v>68</v>
      </c>
      <c r="D55" s="48" t="s">
        <v>50</v>
      </c>
      <c r="E55" s="33">
        <f>'2'!E54+'11'!E54</f>
        <v>0</v>
      </c>
      <c r="F55" s="33">
        <f>'2'!F54+'11'!F54</f>
        <v>0</v>
      </c>
      <c r="G55" s="49"/>
      <c r="H55" s="52"/>
      <c r="I55" s="52"/>
      <c r="J55" s="4"/>
      <c r="K55" s="33"/>
      <c r="L55" s="33">
        <f t="shared" si="0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25">
      <c r="A56" s="203"/>
      <c r="B56" s="212"/>
      <c r="C56" s="47" t="s">
        <v>69</v>
      </c>
      <c r="D56" s="48" t="s">
        <v>50</v>
      </c>
      <c r="E56" s="33">
        <f>'2'!E55+'11'!E55</f>
        <v>0</v>
      </c>
      <c r="F56" s="33">
        <f>'2'!F55+'11'!F55</f>
        <v>0</v>
      </c>
      <c r="G56" s="49"/>
      <c r="H56" s="52"/>
      <c r="I56" s="52"/>
      <c r="J56" s="4"/>
      <c r="K56" s="33"/>
      <c r="L56" s="33">
        <f t="shared" si="0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25">
      <c r="A57" s="203"/>
      <c r="B57" s="212"/>
      <c r="C57" s="47" t="s">
        <v>70</v>
      </c>
      <c r="D57" s="48" t="s">
        <v>50</v>
      </c>
      <c r="E57" s="33">
        <f>'2'!E56+'11'!E56</f>
        <v>0</v>
      </c>
      <c r="F57" s="33">
        <f>'2'!F56+'11'!F56</f>
        <v>0</v>
      </c>
      <c r="G57" s="49"/>
      <c r="H57" s="52"/>
      <c r="I57" s="52"/>
      <c r="J57" s="4"/>
      <c r="K57" s="33"/>
      <c r="L57" s="33">
        <f t="shared" si="0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25">
      <c r="A58" s="203"/>
      <c r="B58" s="212"/>
      <c r="C58" s="47" t="s">
        <v>71</v>
      </c>
      <c r="D58" s="48" t="s">
        <v>50</v>
      </c>
      <c r="E58" s="33">
        <f>'2'!E57+'11'!E57</f>
        <v>0</v>
      </c>
      <c r="F58" s="33">
        <f>'2'!F57+'11'!F57</f>
        <v>0</v>
      </c>
      <c r="G58" s="49"/>
      <c r="H58" s="52"/>
      <c r="I58" s="52"/>
      <c r="J58" s="4"/>
      <c r="K58" s="33"/>
      <c r="L58" s="33">
        <f t="shared" si="0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25">
      <c r="A59" s="203"/>
      <c r="B59" s="212"/>
      <c r="C59" s="47" t="s">
        <v>72</v>
      </c>
      <c r="D59" s="48" t="s">
        <v>50</v>
      </c>
      <c r="E59" s="33">
        <f>'2'!E58+'11'!E58</f>
        <v>0</v>
      </c>
      <c r="F59" s="33">
        <f>'2'!F58+'11'!F58</f>
        <v>0</v>
      </c>
      <c r="G59" s="49"/>
      <c r="H59" s="52"/>
      <c r="I59" s="52"/>
      <c r="J59" s="4"/>
      <c r="K59" s="33"/>
      <c r="L59" s="33">
        <f t="shared" si="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25">
      <c r="A60" s="203"/>
      <c r="B60" s="212"/>
      <c r="C60" s="47" t="s">
        <v>73</v>
      </c>
      <c r="D60" s="48" t="s">
        <v>50</v>
      </c>
      <c r="E60" s="33">
        <f>'2'!E59+'11'!E59</f>
        <v>0</v>
      </c>
      <c r="F60" s="33">
        <f>'2'!F59+'11'!F59</f>
        <v>0</v>
      </c>
      <c r="G60" s="49"/>
      <c r="H60" s="52"/>
      <c r="I60" s="52"/>
      <c r="J60" s="4"/>
      <c r="K60" s="33"/>
      <c r="L60" s="33">
        <f t="shared" si="0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ht="63" x14ac:dyDescent="0.25">
      <c r="A61" s="203"/>
      <c r="B61" s="212"/>
      <c r="C61" s="214" t="s">
        <v>74</v>
      </c>
      <c r="D61" s="214"/>
      <c r="E61" s="214"/>
      <c r="F61" s="214"/>
      <c r="G61" s="50" t="e">
        <f>(G46+G48)/2</f>
        <v>#DIV/0!</v>
      </c>
      <c r="K61" s="50">
        <f>ROUND(SUM(K49:K60)/3,2)</f>
        <v>0</v>
      </c>
      <c r="L61" s="50">
        <f>ROUND(SUM(L49:L51)/3,2)</f>
        <v>0</v>
      </c>
      <c r="M61" s="4" t="s">
        <v>280</v>
      </c>
    </row>
    <row r="62" spans="1:72" x14ac:dyDescent="0.25">
      <c r="H62" s="34"/>
      <c r="I62" s="34"/>
      <c r="J62" s="34"/>
      <c r="K62" s="34"/>
      <c r="L62" s="34"/>
      <c r="M62" s="34"/>
    </row>
    <row r="63" spans="1:72" x14ac:dyDescent="0.25">
      <c r="B63" s="196" t="s">
        <v>28</v>
      </c>
      <c r="C63" s="196"/>
    </row>
  </sheetData>
  <mergeCells count="25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  <pageSetup paperSize="9" scale="4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1">
    <tabColor theme="3" tint="0.39997558519241921"/>
  </sheetPr>
  <dimension ref="A2:CJ63"/>
  <sheetViews>
    <sheetView view="pageBreakPreview" topLeftCell="A13" zoomScale="60" zoomScaleNormal="70" workbookViewId="0">
      <selection activeCell="S51" sqref="S51"/>
    </sheetView>
  </sheetViews>
  <sheetFormatPr defaultRowHeight="15.75" x14ac:dyDescent="0.25"/>
  <cols>
    <col min="1" max="1" width="4.85546875" style="1" customWidth="1"/>
    <col min="2" max="2" width="12.7109375" style="84" customWidth="1"/>
    <col min="3" max="3" width="89.85546875" style="1" customWidth="1"/>
    <col min="4" max="4" width="10.42578125" style="2" customWidth="1"/>
    <col min="5" max="6" width="10" style="2" customWidth="1"/>
    <col min="7" max="7" width="7.5703125" style="3" customWidth="1"/>
    <col min="8" max="10" width="10.5703125" style="4" customWidth="1"/>
    <col min="11" max="11" width="10.140625" style="4" bestFit="1" customWidth="1"/>
    <col min="12" max="13" width="7.425781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7"/>
      <c r="C8" s="81"/>
      <c r="D8" s="81"/>
      <c r="E8" s="81"/>
      <c r="F8" s="81"/>
      <c r="G8" s="81"/>
      <c r="H8" s="81"/>
      <c r="I8" s="81"/>
      <c r="J8" s="81"/>
    </row>
    <row r="9" spans="1:88" customFormat="1" ht="19.5" x14ac:dyDescent="0.3">
      <c r="A9" s="76" t="s">
        <v>75</v>
      </c>
      <c r="B9" s="81"/>
      <c r="C9" s="81"/>
      <c r="D9" s="81"/>
      <c r="E9" s="81"/>
      <c r="F9" s="81"/>
      <c r="G9" s="81"/>
      <c r="H9" s="81"/>
      <c r="I9" s="81"/>
      <c r="J9" s="81"/>
    </row>
    <row r="10" spans="1:88" customFormat="1" ht="19.5" x14ac:dyDescent="0.3">
      <c r="A10" s="67" t="s">
        <v>121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88" customFormat="1" ht="19.5" x14ac:dyDescent="0.3">
      <c r="A11" s="67" t="s">
        <v>125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88" customFormat="1" ht="19.5" x14ac:dyDescent="0.3">
      <c r="A12" s="67" t="s">
        <v>110</v>
      </c>
      <c r="B12" s="67"/>
      <c r="C12" s="81"/>
      <c r="D12" s="81"/>
      <c r="E12" s="81"/>
      <c r="F12" s="81"/>
      <c r="G12" s="81"/>
      <c r="H12" s="81"/>
      <c r="I12" s="81"/>
      <c r="J12" s="81"/>
    </row>
    <row r="13" spans="1:88" customFormat="1" ht="19.5" x14ac:dyDescent="0.3">
      <c r="A13" s="67"/>
      <c r="B13" s="81"/>
      <c r="C13" s="81"/>
      <c r="D13" s="81"/>
      <c r="E13" s="81"/>
      <c r="F13" s="81"/>
      <c r="G13" s="81"/>
      <c r="H13" s="81"/>
      <c r="I13" s="81"/>
      <c r="J13" s="81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82">
        <v>1</v>
      </c>
      <c r="B18" s="82" t="s">
        <v>16</v>
      </c>
      <c r="C18" s="82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25">
      <c r="A19" s="191" t="s">
        <v>16</v>
      </c>
      <c r="B19" s="192" t="s">
        <v>75</v>
      </c>
      <c r="C19" s="8" t="s">
        <v>76</v>
      </c>
      <c r="D19" s="9">
        <v>0</v>
      </c>
      <c r="E19" s="12">
        <f>F32</f>
        <v>0</v>
      </c>
      <c r="F19" s="10">
        <f>IF(D19&gt;0,IF(E19/D19*100&gt;100,100,E19/D19*100),0)</f>
        <v>0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25">
      <c r="A20" s="191"/>
      <c r="B20" s="192"/>
      <c r="C20" s="8" t="s">
        <v>77</v>
      </c>
      <c r="D20" s="9">
        <v>0</v>
      </c>
      <c r="E20" s="9">
        <f>F35</f>
        <v>0</v>
      </c>
      <c r="F20" s="10">
        <f>IF(E20&gt;0,IF(D20/E20*100&gt;100,100,D20/E20*100),0)</f>
        <v>0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25">
      <c r="A21" s="191"/>
      <c r="B21" s="192"/>
      <c r="C21" s="8" t="s">
        <v>78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83"/>
      <c r="I21" s="83"/>
      <c r="J21" s="83"/>
      <c r="K21" s="83"/>
    </row>
    <row r="22" spans="1:88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E48</f>
        <v>0</v>
      </c>
      <c r="I22" s="86">
        <f>F48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85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73">
        <v>1</v>
      </c>
      <c r="B30" s="73" t="s">
        <v>16</v>
      </c>
      <c r="C30" s="73" t="s">
        <v>17</v>
      </c>
      <c r="D30" s="74">
        <v>4</v>
      </c>
      <c r="E30" s="74">
        <v>5</v>
      </c>
      <c r="F30" s="74">
        <v>6</v>
      </c>
      <c r="G30" s="74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25">
      <c r="A31" s="203" t="s">
        <v>16</v>
      </c>
      <c r="B31" s="212" t="s">
        <v>75</v>
      </c>
      <c r="C31" s="26" t="s">
        <v>36</v>
      </c>
      <c r="D31" s="26"/>
      <c r="E31" s="75" t="s">
        <v>115</v>
      </c>
      <c r="F31" s="75" t="s">
        <v>116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5" x14ac:dyDescent="0.25">
      <c r="A32" s="203"/>
      <c r="B32" s="212"/>
      <c r="C32" s="28" t="s">
        <v>51</v>
      </c>
      <c r="D32" s="29" t="s">
        <v>41</v>
      </c>
      <c r="E32" s="30" t="e">
        <f>E34/E33*100</f>
        <v>#DIV/0!</v>
      </c>
      <c r="F32" s="30">
        <f>IF(F33&gt;0,F34/F33*100,0)</f>
        <v>0</v>
      </c>
      <c r="G32" s="30" t="e">
        <f>IF(F32/E32*100&gt;100,100,F32/E32*100)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25">
      <c r="A33" s="203"/>
      <c r="B33" s="212"/>
      <c r="C33" s="31" t="s">
        <v>52</v>
      </c>
      <c r="D33" s="32" t="s">
        <v>53</v>
      </c>
      <c r="E33" s="38">
        <f>F33</f>
        <v>0</v>
      </c>
      <c r="F33" s="133">
        <v>0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25">
      <c r="A34" s="203"/>
      <c r="B34" s="212"/>
      <c r="C34" s="31" t="s">
        <v>54</v>
      </c>
      <c r="D34" s="32" t="s">
        <v>53</v>
      </c>
      <c r="E34" s="38">
        <f>E33</f>
        <v>0</v>
      </c>
      <c r="F34" s="39">
        <f>F33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38.25" x14ac:dyDescent="0.25">
      <c r="A35" s="203"/>
      <c r="B35" s="212"/>
      <c r="C35" s="28" t="s">
        <v>40</v>
      </c>
      <c r="D35" s="29" t="s">
        <v>41</v>
      </c>
      <c r="E35" s="30" t="e">
        <f>ROUND(((E38/E41)/(E40/100)),1)</f>
        <v>#DIV/0!</v>
      </c>
      <c r="F35" s="30">
        <f>IF(F41&gt;0,ROUND(((F38/F41)/(F40/100)),1),0)</f>
        <v>0</v>
      </c>
      <c r="G35" s="30" t="e">
        <f>IF(E35/F35*100&gt;100,100,E35/F35*100)</f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25">
      <c r="A36" s="203"/>
      <c r="B36" s="212"/>
      <c r="C36" s="31" t="s">
        <v>42</v>
      </c>
      <c r="D36" s="32" t="s">
        <v>43</v>
      </c>
      <c r="E36" s="33">
        <f>E40*E41-E37</f>
        <v>0</v>
      </c>
      <c r="F36" s="33">
        <f>F40*F41-F37</f>
        <v>0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25">
      <c r="A37" s="203"/>
      <c r="B37" s="212"/>
      <c r="C37" s="31" t="s">
        <v>44</v>
      </c>
      <c r="D37" s="32" t="s">
        <v>43</v>
      </c>
      <c r="E37" s="33">
        <f>E38+E39</f>
        <v>0</v>
      </c>
      <c r="F37" s="33">
        <f>F38+F39</f>
        <v>0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25">
      <c r="A38" s="203"/>
      <c r="B38" s="212"/>
      <c r="C38" s="35" t="s">
        <v>45</v>
      </c>
      <c r="D38" s="32" t="s">
        <v>43</v>
      </c>
      <c r="E38" s="36">
        <f>E40*E41*D20%</f>
        <v>0</v>
      </c>
      <c r="F38" s="36">
        <f>'3'!F35+'16'!F35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25">
      <c r="A39" s="203"/>
      <c r="B39" s="212"/>
      <c r="C39" s="35" t="s">
        <v>46</v>
      </c>
      <c r="D39" s="32" t="s">
        <v>43</v>
      </c>
      <c r="E39" s="36"/>
      <c r="F39" s="36">
        <f>'3'!F36+'16'!F36</f>
        <v>0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5.5" x14ac:dyDescent="0.25">
      <c r="A40" s="203"/>
      <c r="B40" s="212"/>
      <c r="C40" s="31" t="s">
        <v>47</v>
      </c>
      <c r="D40" s="32" t="s">
        <v>48</v>
      </c>
      <c r="E40" s="33">
        <v>248</v>
      </c>
      <c r="F40" s="33">
        <v>57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25">
      <c r="A41" s="203"/>
      <c r="B41" s="212"/>
      <c r="C41" s="31" t="s">
        <v>49</v>
      </c>
      <c r="D41" s="32" t="s">
        <v>50</v>
      </c>
      <c r="E41" s="33">
        <f>E48</f>
        <v>0</v>
      </c>
      <c r="F41" s="33">
        <f>F48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5" x14ac:dyDescent="0.25">
      <c r="A42" s="203"/>
      <c r="B42" s="212"/>
      <c r="C42" s="28" t="s">
        <v>79</v>
      </c>
      <c r="D42" s="29" t="s">
        <v>41</v>
      </c>
      <c r="E42" s="30" t="e">
        <f>E45/E43*100</f>
        <v>#DIV/0!</v>
      </c>
      <c r="F42" s="30">
        <f>IF(F48&gt;0,IF(L61&gt;0,L61,100),0)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25">
      <c r="A43" s="203"/>
      <c r="B43" s="212"/>
      <c r="C43" s="31" t="s">
        <v>80</v>
      </c>
      <c r="D43" s="32" t="s">
        <v>50</v>
      </c>
      <c r="E43" s="33">
        <f>E48</f>
        <v>0</v>
      </c>
      <c r="F43" s="33">
        <f>F48</f>
        <v>0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25">
      <c r="A44" s="203"/>
      <c r="B44" s="212"/>
      <c r="C44" s="31" t="s">
        <v>81</v>
      </c>
      <c r="D44" s="32" t="s">
        <v>50</v>
      </c>
      <c r="E44" s="33"/>
      <c r="F44" s="40">
        <f>ROUNDUP(K61,0)</f>
        <v>0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25">
      <c r="A45" s="203"/>
      <c r="B45" s="212"/>
      <c r="C45" s="31" t="s">
        <v>82</v>
      </c>
      <c r="D45" s="32" t="s">
        <v>50</v>
      </c>
      <c r="E45" s="33">
        <f>E43-E44</f>
        <v>0</v>
      </c>
      <c r="F45" s="33">
        <f>F43-F44</f>
        <v>0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25">
      <c r="A46" s="203"/>
      <c r="B46" s="212"/>
      <c r="C46" s="213" t="s">
        <v>12</v>
      </c>
      <c r="D46" s="213"/>
      <c r="E46" s="213"/>
      <c r="F46" s="213"/>
      <c r="G46" s="41" t="e">
        <f>(G32+G35+G42)/3</f>
        <v>#DIV/0!</v>
      </c>
    </row>
    <row r="47" spans="1:81" s="21" customFormat="1" x14ac:dyDescent="0.25">
      <c r="A47" s="203"/>
      <c r="B47" s="212"/>
      <c r="C47" s="42" t="s">
        <v>58</v>
      </c>
      <c r="D47" s="42"/>
      <c r="E47" s="43" t="s">
        <v>117</v>
      </c>
      <c r="F47" s="43" t="s">
        <v>118</v>
      </c>
      <c r="G47" s="43" t="s">
        <v>119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ht="51" x14ac:dyDescent="0.25">
      <c r="A48" s="203"/>
      <c r="B48" s="212"/>
      <c r="C48" s="45" t="s">
        <v>61</v>
      </c>
      <c r="D48" s="46" t="s">
        <v>50</v>
      </c>
      <c r="E48" s="87">
        <f>ROUND(((E49+E50+E51+E58+E59+E60+E52+E53+E54+E55+E56+E57)/12),2)</f>
        <v>0</v>
      </c>
      <c r="F48" s="87">
        <f>ROUND(((F49+F50+F51+F58+F59+F60+F52+F53+F54+F55+F56+F57)/3),2)</f>
        <v>0</v>
      </c>
      <c r="G48" s="30" t="e">
        <f>IF(F48/E48*100&gt;100,100,F48/E48*100)</f>
        <v>#DIV/0!</v>
      </c>
      <c r="H48" s="4"/>
      <c r="I48" s="4"/>
      <c r="J48" s="4"/>
      <c r="K48" s="157" t="s">
        <v>278</v>
      </c>
      <c r="L48" s="157" t="s">
        <v>279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25">
      <c r="A49" s="203"/>
      <c r="B49" s="212"/>
      <c r="C49" s="47" t="s">
        <v>62</v>
      </c>
      <c r="D49" s="48" t="s">
        <v>50</v>
      </c>
      <c r="E49" s="33">
        <f>'3'!E48+'16'!E48</f>
        <v>0</v>
      </c>
      <c r="F49" s="33">
        <f>'3'!F48+'16'!F48</f>
        <v>0</v>
      </c>
      <c r="G49" s="49"/>
      <c r="H49" s="52"/>
      <c r="I49" s="52"/>
      <c r="J49" s="4"/>
      <c r="K49" s="33"/>
      <c r="L49" s="33">
        <f>IF(K49&gt;0,100,0)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25">
      <c r="A50" s="203"/>
      <c r="B50" s="212"/>
      <c r="C50" s="47" t="s">
        <v>63</v>
      </c>
      <c r="D50" s="48" t="s">
        <v>50</v>
      </c>
      <c r="E50" s="33">
        <f>'3'!E49+'16'!E49</f>
        <v>0</v>
      </c>
      <c r="F50" s="33">
        <f>'3'!F49+'16'!F49</f>
        <v>0</v>
      </c>
      <c r="G50" s="49"/>
      <c r="H50" s="52"/>
      <c r="I50" s="52"/>
      <c r="J50" s="4"/>
      <c r="K50" s="33"/>
      <c r="L50" s="33">
        <f>IF(K50&gt;0,100,0)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25">
      <c r="A51" s="203"/>
      <c r="B51" s="212"/>
      <c r="C51" s="47" t="s">
        <v>64</v>
      </c>
      <c r="D51" s="48" t="s">
        <v>50</v>
      </c>
      <c r="E51" s="33">
        <f>'3'!E50+'16'!E50</f>
        <v>0</v>
      </c>
      <c r="F51" s="33">
        <f>'3'!F50+'16'!F50</f>
        <v>0</v>
      </c>
      <c r="G51" s="49"/>
      <c r="H51" s="52"/>
      <c r="I51" s="52"/>
      <c r="J51" s="4"/>
      <c r="K51" s="33"/>
      <c r="L51" s="33">
        <f>IF(K51&gt;0,100,0)</f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25">
      <c r="A52" s="203"/>
      <c r="B52" s="212"/>
      <c r="C52" s="47" t="s">
        <v>65</v>
      </c>
      <c r="D52" s="48" t="s">
        <v>50</v>
      </c>
      <c r="E52" s="33">
        <f>'3'!E51+'16'!E51</f>
        <v>0</v>
      </c>
      <c r="F52" s="33">
        <f>'3'!F51+'16'!F51</f>
        <v>0</v>
      </c>
      <c r="G52" s="49"/>
      <c r="H52" s="52"/>
      <c r="I52" s="52"/>
      <c r="J52" s="4"/>
      <c r="K52" s="33"/>
      <c r="L52" s="33">
        <f t="shared" ref="L52:L60" si="0">IF(K52&gt;0,100,0)</f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25">
      <c r="A53" s="203"/>
      <c r="B53" s="212"/>
      <c r="C53" s="47" t="s">
        <v>66</v>
      </c>
      <c r="D53" s="48" t="s">
        <v>50</v>
      </c>
      <c r="E53" s="33">
        <f>'3'!E52+'16'!E52</f>
        <v>0</v>
      </c>
      <c r="F53" s="33">
        <f>'3'!F52+'16'!F52</f>
        <v>0</v>
      </c>
      <c r="G53" s="49"/>
      <c r="H53" s="52"/>
      <c r="I53" s="52"/>
      <c r="J53" s="4"/>
      <c r="K53" s="33"/>
      <c r="L53" s="33">
        <f t="shared" si="0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25">
      <c r="A54" s="203"/>
      <c r="B54" s="212"/>
      <c r="C54" s="47" t="s">
        <v>67</v>
      </c>
      <c r="D54" s="48" t="s">
        <v>50</v>
      </c>
      <c r="E54" s="33">
        <f>'3'!E53+'16'!E53</f>
        <v>0</v>
      </c>
      <c r="F54" s="33">
        <f>'3'!F53+'16'!F53</f>
        <v>0</v>
      </c>
      <c r="G54" s="49"/>
      <c r="H54" s="52"/>
      <c r="I54" s="52"/>
      <c r="J54" s="4"/>
      <c r="K54" s="33"/>
      <c r="L54" s="33">
        <f t="shared" si="0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25">
      <c r="A55" s="203"/>
      <c r="B55" s="212"/>
      <c r="C55" s="47" t="s">
        <v>68</v>
      </c>
      <c r="D55" s="48" t="s">
        <v>50</v>
      </c>
      <c r="E55" s="33">
        <f>'3'!E54+'16'!E54</f>
        <v>0</v>
      </c>
      <c r="F55" s="33">
        <f>'3'!F54+'16'!F54</f>
        <v>0</v>
      </c>
      <c r="G55" s="49"/>
      <c r="H55" s="52"/>
      <c r="I55" s="52"/>
      <c r="J55" s="4"/>
      <c r="K55" s="33"/>
      <c r="L55" s="33">
        <f t="shared" si="0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25">
      <c r="A56" s="203"/>
      <c r="B56" s="212"/>
      <c r="C56" s="47" t="s">
        <v>69</v>
      </c>
      <c r="D56" s="48" t="s">
        <v>50</v>
      </c>
      <c r="E56" s="33">
        <f>'3'!E55+'16'!E55</f>
        <v>0</v>
      </c>
      <c r="F56" s="33">
        <f>'3'!F55+'16'!F55</f>
        <v>0</v>
      </c>
      <c r="G56" s="49"/>
      <c r="H56" s="52"/>
      <c r="I56" s="52"/>
      <c r="J56" s="4"/>
      <c r="K56" s="33"/>
      <c r="L56" s="33">
        <f t="shared" si="0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25">
      <c r="A57" s="203"/>
      <c r="B57" s="212"/>
      <c r="C57" s="47" t="s">
        <v>70</v>
      </c>
      <c r="D57" s="48" t="s">
        <v>50</v>
      </c>
      <c r="E57" s="33">
        <f>'3'!E56+'16'!E56</f>
        <v>0</v>
      </c>
      <c r="F57" s="33">
        <f>'3'!F56+'16'!F56</f>
        <v>0</v>
      </c>
      <c r="G57" s="49"/>
      <c r="H57" s="52"/>
      <c r="I57" s="52"/>
      <c r="J57" s="4"/>
      <c r="K57" s="33"/>
      <c r="L57" s="33">
        <f t="shared" si="0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25">
      <c r="A58" s="203"/>
      <c r="B58" s="212"/>
      <c r="C58" s="47" t="s">
        <v>71</v>
      </c>
      <c r="D58" s="48" t="s">
        <v>50</v>
      </c>
      <c r="E58" s="33">
        <f>'3'!E57+'16'!E57</f>
        <v>0</v>
      </c>
      <c r="F58" s="33">
        <f>'3'!F57+'16'!F57</f>
        <v>0</v>
      </c>
      <c r="G58" s="49"/>
      <c r="H58" s="52"/>
      <c r="I58" s="52"/>
      <c r="J58" s="4"/>
      <c r="K58" s="33"/>
      <c r="L58" s="33">
        <f t="shared" si="0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25">
      <c r="A59" s="203"/>
      <c r="B59" s="212"/>
      <c r="C59" s="47" t="s">
        <v>72</v>
      </c>
      <c r="D59" s="48" t="s">
        <v>50</v>
      </c>
      <c r="E59" s="33">
        <f>'3'!E58+'16'!E58</f>
        <v>0</v>
      </c>
      <c r="F59" s="33">
        <f>'3'!F58+'16'!F58</f>
        <v>0</v>
      </c>
      <c r="G59" s="49"/>
      <c r="H59" s="52"/>
      <c r="I59" s="52"/>
      <c r="J59" s="4"/>
      <c r="K59" s="33"/>
      <c r="L59" s="33">
        <f t="shared" si="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25">
      <c r="A60" s="203"/>
      <c r="B60" s="212"/>
      <c r="C60" s="47" t="s">
        <v>73</v>
      </c>
      <c r="D60" s="48" t="s">
        <v>50</v>
      </c>
      <c r="E60" s="33">
        <f>'3'!E59+'16'!E59</f>
        <v>0</v>
      </c>
      <c r="F60" s="33">
        <f>'3'!F59+'16'!F59</f>
        <v>0</v>
      </c>
      <c r="G60" s="49"/>
      <c r="H60" s="52"/>
      <c r="I60" s="52"/>
      <c r="J60" s="4"/>
      <c r="K60" s="33"/>
      <c r="L60" s="33">
        <f t="shared" si="0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ht="63" x14ac:dyDescent="0.25">
      <c r="A61" s="203"/>
      <c r="B61" s="212"/>
      <c r="C61" s="214" t="s">
        <v>74</v>
      </c>
      <c r="D61" s="214"/>
      <c r="E61" s="214"/>
      <c r="F61" s="214"/>
      <c r="G61" s="50" t="e">
        <f>(G46+G48)/2</f>
        <v>#DIV/0!</v>
      </c>
      <c r="K61" s="50">
        <f>ROUND(SUM(K49:K60)/3,2)</f>
        <v>0</v>
      </c>
      <c r="L61" s="50">
        <f>ROUND(SUM(L49:L51)/3,2)</f>
        <v>0</v>
      </c>
      <c r="M61" s="4" t="s">
        <v>280</v>
      </c>
    </row>
    <row r="62" spans="1:72" x14ac:dyDescent="0.25">
      <c r="H62" s="34"/>
      <c r="I62" s="34"/>
      <c r="J62" s="34"/>
      <c r="K62" s="34"/>
      <c r="L62" s="34"/>
      <c r="M62" s="34"/>
    </row>
    <row r="63" spans="1:72" x14ac:dyDescent="0.25">
      <c r="B63" s="196" t="s">
        <v>28</v>
      </c>
      <c r="C63" s="196"/>
    </row>
  </sheetData>
  <mergeCells count="25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2">
    <tabColor theme="3" tint="0.39997558519241921"/>
  </sheetPr>
  <dimension ref="A2:CJ63"/>
  <sheetViews>
    <sheetView view="pageBreakPreview" topLeftCell="A40" zoomScale="69" zoomScaleNormal="70" zoomScaleSheetLayoutView="69" workbookViewId="0">
      <selection activeCell="E57" sqref="E57"/>
    </sheetView>
  </sheetViews>
  <sheetFormatPr defaultRowHeight="15.75" x14ac:dyDescent="0.25"/>
  <cols>
    <col min="1" max="1" width="4.85546875" style="1" customWidth="1"/>
    <col min="2" max="2" width="12.7109375" style="60" customWidth="1"/>
    <col min="3" max="3" width="89.85546875" style="1" customWidth="1"/>
    <col min="4" max="4" width="10.42578125" style="2" customWidth="1"/>
    <col min="5" max="6" width="10" style="2" customWidth="1"/>
    <col min="7" max="7" width="9.28515625" style="3" customWidth="1"/>
    <col min="8" max="10" width="10.5703125" style="4" customWidth="1"/>
    <col min="11" max="11" width="9.140625" style="4"/>
    <col min="12" max="13" width="7.42578125" style="4" customWidth="1"/>
    <col min="14" max="14" width="7.28515625" style="4" customWidth="1"/>
    <col min="15" max="16" width="9.140625" style="4"/>
    <col min="17" max="17" width="9.5703125" style="4" bestFit="1" customWidth="1"/>
    <col min="18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88" customFormat="1" ht="15" x14ac:dyDescent="0.25">
      <c r="A7" s="186" t="s">
        <v>310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7"/>
      <c r="C8" s="65"/>
      <c r="D8" s="65"/>
      <c r="E8" s="65"/>
      <c r="F8" s="65"/>
      <c r="G8" s="65"/>
      <c r="H8" s="65"/>
      <c r="I8" s="65"/>
      <c r="J8" s="65"/>
    </row>
    <row r="9" spans="1:88" customFormat="1" ht="19.5" x14ac:dyDescent="0.3">
      <c r="A9" s="76" t="s">
        <v>75</v>
      </c>
      <c r="B9" s="65"/>
      <c r="C9" s="65"/>
      <c r="D9" s="65"/>
      <c r="E9" s="65"/>
      <c r="F9" s="65"/>
      <c r="G9" s="65"/>
      <c r="H9" s="65"/>
      <c r="I9" s="65"/>
      <c r="J9" s="65"/>
    </row>
    <row r="10" spans="1:88" customFormat="1" ht="19.5" x14ac:dyDescent="0.3">
      <c r="A10" s="67" t="s">
        <v>121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88" customFormat="1" ht="19.5" x14ac:dyDescent="0.3">
      <c r="A11" s="67" t="s">
        <v>125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88" customFormat="1" ht="19.5" x14ac:dyDescent="0.3">
      <c r="A12" s="67" t="s">
        <v>111</v>
      </c>
      <c r="B12" s="67"/>
      <c r="C12" s="65"/>
      <c r="D12" s="65"/>
      <c r="E12" s="65"/>
      <c r="F12" s="65"/>
      <c r="G12" s="65"/>
      <c r="H12" s="65"/>
      <c r="I12" s="65"/>
      <c r="J12" s="65"/>
    </row>
    <row r="13" spans="1:88" customFormat="1" ht="19.5" x14ac:dyDescent="0.3">
      <c r="A13" s="67"/>
      <c r="B13" s="65"/>
      <c r="C13" s="65"/>
      <c r="D13" s="65"/>
      <c r="E13" s="65"/>
      <c r="F13" s="65"/>
      <c r="G13" s="65"/>
      <c r="H13" s="65"/>
      <c r="I13" s="65"/>
      <c r="J13" s="65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62">
        <v>1</v>
      </c>
      <c r="B18" s="62" t="s">
        <v>16</v>
      </c>
      <c r="C18" s="62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25">
      <c r="A19" s="191" t="s">
        <v>16</v>
      </c>
      <c r="B19" s="192" t="s">
        <v>75</v>
      </c>
      <c r="C19" s="8" t="s">
        <v>76</v>
      </c>
      <c r="D19" s="9">
        <v>100</v>
      </c>
      <c r="E19" s="12">
        <f>F32</f>
        <v>100</v>
      </c>
      <c r="F19" s="10">
        <f>IF(D19&gt;0,IF(E19/D19*100&gt;100,100,E19/D19*100),0)</f>
        <v>100</v>
      </c>
      <c r="G19" s="11" t="s">
        <v>21</v>
      </c>
      <c r="H19" s="215"/>
      <c r="I19" s="215"/>
      <c r="J19" s="218"/>
      <c r="K19" s="221"/>
    </row>
    <row r="20" spans="1:88" s="5" customFormat="1" ht="51.75" customHeight="1" x14ac:dyDescent="0.25">
      <c r="A20" s="191"/>
      <c r="B20" s="192"/>
      <c r="C20" s="8" t="s">
        <v>77</v>
      </c>
      <c r="D20" s="9">
        <v>10</v>
      </c>
      <c r="E20" s="9">
        <f>F35</f>
        <v>0</v>
      </c>
      <c r="F20" s="10">
        <f>IF(OR(AND(E20&gt;0,E20&lt;10),E20=0),100,D20/E20*100)</f>
        <v>100</v>
      </c>
      <c r="G20" s="11" t="s">
        <v>21</v>
      </c>
      <c r="H20" s="216"/>
      <c r="I20" s="216"/>
      <c r="J20" s="219"/>
      <c r="K20" s="222"/>
    </row>
    <row r="21" spans="1:88" customFormat="1" ht="36" customHeight="1" x14ac:dyDescent="0.25">
      <c r="A21" s="191"/>
      <c r="B21" s="192"/>
      <c r="C21" s="8" t="s">
        <v>78</v>
      </c>
      <c r="D21" s="9">
        <v>100</v>
      </c>
      <c r="E21" s="12">
        <f>F42</f>
        <v>100</v>
      </c>
      <c r="F21" s="10">
        <f>IF(E21=0,100,E21)</f>
        <v>100</v>
      </c>
      <c r="G21" s="11" t="s">
        <v>21</v>
      </c>
      <c r="H21" s="217"/>
      <c r="I21" s="217"/>
      <c r="J21" s="220"/>
      <c r="K21" s="223"/>
    </row>
    <row r="22" spans="1:88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86">
        <f>E48</f>
        <v>0.33</v>
      </c>
      <c r="I22" s="86">
        <f>F48</f>
        <v>0.33</v>
      </c>
      <c r="J22" s="10">
        <f>IF(I22/H22*100&gt;100,100,I22/H22*100)</f>
        <v>100</v>
      </c>
      <c r="K22" s="20">
        <f>(J22+G22)/2</f>
        <v>100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6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73">
        <v>1</v>
      </c>
      <c r="B30" s="73" t="s">
        <v>16</v>
      </c>
      <c r="C30" s="73" t="s">
        <v>17</v>
      </c>
      <c r="D30" s="74">
        <v>4</v>
      </c>
      <c r="E30" s="74">
        <v>5</v>
      </c>
      <c r="F30" s="74">
        <v>6</v>
      </c>
      <c r="G30" s="74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25">
      <c r="A31" s="203" t="s">
        <v>16</v>
      </c>
      <c r="B31" s="212" t="s">
        <v>75</v>
      </c>
      <c r="C31" s="26" t="s">
        <v>36</v>
      </c>
      <c r="D31" s="26"/>
      <c r="E31" s="75" t="s">
        <v>115</v>
      </c>
      <c r="F31" s="75" t="s">
        <v>116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5" x14ac:dyDescent="0.25">
      <c r="A32" s="203"/>
      <c r="B32" s="212"/>
      <c r="C32" s="28" t="s">
        <v>51</v>
      </c>
      <c r="D32" s="29" t="s">
        <v>41</v>
      </c>
      <c r="E32" s="30">
        <f>E34/E33*100</f>
        <v>100</v>
      </c>
      <c r="F32" s="30">
        <f>IF(F33&gt;0,F34/F33*100,0)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25">
      <c r="A33" s="203"/>
      <c r="B33" s="212"/>
      <c r="C33" s="31" t="s">
        <v>52</v>
      </c>
      <c r="D33" s="32" t="s">
        <v>53</v>
      </c>
      <c r="E33" s="38">
        <f>F33</f>
        <v>1.7582999999999998E-2</v>
      </c>
      <c r="F33" s="165">
        <v>1.7582999999999998E-2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17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25">
      <c r="A34" s="203"/>
      <c r="B34" s="212"/>
      <c r="C34" s="31" t="s">
        <v>54</v>
      </c>
      <c r="D34" s="32" t="s">
        <v>53</v>
      </c>
      <c r="E34" s="38">
        <f>E33</f>
        <v>1.7582999999999998E-2</v>
      </c>
      <c r="F34" s="166">
        <f>F33</f>
        <v>1.7582999999999998E-2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38.25" x14ac:dyDescent="0.25">
      <c r="A35" s="203"/>
      <c r="B35" s="212"/>
      <c r="C35" s="28" t="s">
        <v>40</v>
      </c>
      <c r="D35" s="29" t="s">
        <v>41</v>
      </c>
      <c r="E35" s="30">
        <f>ROUND(((E38/E41)/(E40/100)),1)</f>
        <v>10</v>
      </c>
      <c r="F35" s="30">
        <f>IF(F41&gt;0,ROUND(((F38/F41)/(F40/100)),1),0)</f>
        <v>0</v>
      </c>
      <c r="G35" s="30">
        <f>IF(OR(AND(F35&gt;0,F35&lt;10),F35=0),100,E35/F35*100)</f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25">
      <c r="A36" s="203"/>
      <c r="B36" s="212"/>
      <c r="C36" s="31" t="s">
        <v>42</v>
      </c>
      <c r="D36" s="32" t="s">
        <v>43</v>
      </c>
      <c r="E36" s="33">
        <f>E40*E41-E37</f>
        <v>73.656000000000006</v>
      </c>
      <c r="F36" s="33">
        <f>F40*F41-F37</f>
        <v>52.470000000000006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25">
      <c r="A37" s="203"/>
      <c r="B37" s="212"/>
      <c r="C37" s="31" t="s">
        <v>44</v>
      </c>
      <c r="D37" s="32" t="s">
        <v>43</v>
      </c>
      <c r="E37" s="33">
        <f>E38+E39</f>
        <v>8.1840000000000011</v>
      </c>
      <c r="F37" s="33">
        <f>F38+F39</f>
        <v>0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25">
      <c r="A38" s="203"/>
      <c r="B38" s="212"/>
      <c r="C38" s="35" t="s">
        <v>45</v>
      </c>
      <c r="D38" s="32" t="s">
        <v>43</v>
      </c>
      <c r="E38" s="36">
        <f>E40*E41*D20%</f>
        <v>8.1840000000000011</v>
      </c>
      <c r="F38" s="36">
        <f>'4'!F35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25">
      <c r="A39" s="203"/>
      <c r="B39" s="212"/>
      <c r="C39" s="35" t="s">
        <v>46</v>
      </c>
      <c r="D39" s="32" t="s">
        <v>43</v>
      </c>
      <c r="E39" s="36"/>
      <c r="F39" s="36">
        <f>'4'!F36</f>
        <v>0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5.5" x14ac:dyDescent="0.25">
      <c r="A40" s="203"/>
      <c r="B40" s="212"/>
      <c r="C40" s="31" t="s">
        <v>47</v>
      </c>
      <c r="D40" s="32" t="s">
        <v>48</v>
      </c>
      <c r="E40" s="33">
        <v>248</v>
      </c>
      <c r="F40" s="170">
        <f>'5'!F37</f>
        <v>159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25">
      <c r="A41" s="203"/>
      <c r="B41" s="212"/>
      <c r="C41" s="31" t="s">
        <v>49</v>
      </c>
      <c r="D41" s="32" t="s">
        <v>50</v>
      </c>
      <c r="E41" s="175">
        <f>E48</f>
        <v>0.33</v>
      </c>
      <c r="F41" s="175">
        <f>F48</f>
        <v>0.33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5" x14ac:dyDescent="0.25">
      <c r="A42" s="203"/>
      <c r="B42" s="212"/>
      <c r="C42" s="28" t="s">
        <v>79</v>
      </c>
      <c r="D42" s="29" t="s">
        <v>41</v>
      </c>
      <c r="E42" s="30">
        <f>E45/E43*100</f>
        <v>100</v>
      </c>
      <c r="F42" s="30">
        <f>IF(F48&gt;0,IF(L61&gt;0,L61,100),0)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25">
      <c r="A43" s="203"/>
      <c r="B43" s="212"/>
      <c r="C43" s="31" t="s">
        <v>80</v>
      </c>
      <c r="D43" s="32" t="s">
        <v>50</v>
      </c>
      <c r="E43" s="33">
        <f>E48</f>
        <v>0.33</v>
      </c>
      <c r="F43" s="33">
        <f>F48</f>
        <v>0.33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25">
      <c r="A44" s="203"/>
      <c r="B44" s="212"/>
      <c r="C44" s="31" t="s">
        <v>81</v>
      </c>
      <c r="D44" s="32" t="s">
        <v>50</v>
      </c>
      <c r="E44" s="33"/>
      <c r="F44" s="170">
        <f>ROUNDUP(K61,0)</f>
        <v>0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25">
      <c r="A45" s="203"/>
      <c r="B45" s="212"/>
      <c r="C45" s="31" t="s">
        <v>82</v>
      </c>
      <c r="D45" s="32" t="s">
        <v>50</v>
      </c>
      <c r="E45" s="33">
        <f>E43-E44</f>
        <v>0.33</v>
      </c>
      <c r="F45" s="33">
        <f>F43-F44</f>
        <v>0.33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25">
      <c r="A46" s="203"/>
      <c r="B46" s="212"/>
      <c r="C46" s="213" t="s">
        <v>12</v>
      </c>
      <c r="D46" s="213"/>
      <c r="E46" s="213"/>
      <c r="F46" s="213"/>
      <c r="G46" s="41">
        <f>(G32+G35+G42)/3</f>
        <v>100</v>
      </c>
    </row>
    <row r="47" spans="1:81" s="21" customFormat="1" ht="18" customHeight="1" x14ac:dyDescent="0.25">
      <c r="A47" s="203"/>
      <c r="B47" s="212"/>
      <c r="C47" s="42" t="s">
        <v>58</v>
      </c>
      <c r="D47" s="42"/>
      <c r="E47" s="43" t="s">
        <v>117</v>
      </c>
      <c r="F47" s="43" t="s">
        <v>118</v>
      </c>
      <c r="G47" s="43" t="s">
        <v>119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ht="51" x14ac:dyDescent="0.25">
      <c r="A48" s="203"/>
      <c r="B48" s="212"/>
      <c r="C48" s="45" t="s">
        <v>61</v>
      </c>
      <c r="D48" s="46" t="s">
        <v>50</v>
      </c>
      <c r="E48" s="87">
        <f>ROUND(((E49+E50+E51+E58+E59+E60+E52+E53+E54+E55+E56+E57)/12),2)</f>
        <v>0.33</v>
      </c>
      <c r="F48" s="87">
        <f>ROUND(((F49+F50+F51+F58+F59+F60+F52+F53+F54+F55+F56+F57)/12),2)</f>
        <v>0.33</v>
      </c>
      <c r="G48" s="30">
        <f>IF(F48/E48*100&gt;100,100,F48/E48*100)</f>
        <v>100</v>
      </c>
      <c r="H48" s="4"/>
      <c r="I48" s="4"/>
      <c r="J48" s="4"/>
      <c r="K48" s="157" t="s">
        <v>278</v>
      </c>
      <c r="L48" s="157" t="s">
        <v>279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25">
      <c r="A49" s="203"/>
      <c r="B49" s="212"/>
      <c r="C49" s="47" t="s">
        <v>62</v>
      </c>
      <c r="D49" s="48" t="s">
        <v>50</v>
      </c>
      <c r="E49" s="33">
        <f>'17'!E48+'4'!E48</f>
        <v>0</v>
      </c>
      <c r="F49" s="33">
        <f>'17'!F48+'4'!F48</f>
        <v>0</v>
      </c>
      <c r="G49" s="49"/>
      <c r="H49" s="52"/>
      <c r="I49" s="52"/>
      <c r="J49" s="4"/>
      <c r="K49" s="40"/>
      <c r="L49" s="33">
        <f>IF(K49&gt;0,100,0)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25">
      <c r="A50" s="203"/>
      <c r="B50" s="212"/>
      <c r="C50" s="47" t="s">
        <v>63</v>
      </c>
      <c r="D50" s="48" t="s">
        <v>50</v>
      </c>
      <c r="E50" s="33">
        <f>'17'!E49+'4'!E49</f>
        <v>0</v>
      </c>
      <c r="F50" s="33">
        <f>'17'!F49+'4'!F49</f>
        <v>0</v>
      </c>
      <c r="G50" s="49"/>
      <c r="H50" s="52"/>
      <c r="I50" s="52"/>
      <c r="J50" s="4"/>
      <c r="K50" s="40"/>
      <c r="L50" s="33">
        <f>IF(K50&gt;0,100,0)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25">
      <c r="A51" s="203"/>
      <c r="B51" s="212"/>
      <c r="C51" s="47" t="s">
        <v>64</v>
      </c>
      <c r="D51" s="48" t="s">
        <v>50</v>
      </c>
      <c r="E51" s="33">
        <f>'17'!E50+'4'!E50</f>
        <v>0</v>
      </c>
      <c r="F51" s="33">
        <f>'17'!F50+'4'!F50</f>
        <v>0</v>
      </c>
      <c r="G51" s="49"/>
      <c r="H51" s="52"/>
      <c r="I51" s="52"/>
      <c r="J51" s="4"/>
      <c r="K51" s="40"/>
      <c r="L51" s="33">
        <f>IF(K51&gt;0,100,0)</f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25">
      <c r="A52" s="203"/>
      <c r="B52" s="212"/>
      <c r="C52" s="47" t="s">
        <v>65</v>
      </c>
      <c r="D52" s="48" t="s">
        <v>50</v>
      </c>
      <c r="E52" s="33">
        <f>'17'!E51+'4'!E51</f>
        <v>0</v>
      </c>
      <c r="F52" s="33">
        <f>'17'!F51+'4'!F51</f>
        <v>0</v>
      </c>
      <c r="G52" s="49"/>
      <c r="H52" s="52"/>
      <c r="I52" s="52"/>
      <c r="J52" s="4"/>
      <c r="K52" s="40"/>
      <c r="L52" s="33">
        <f t="shared" ref="L52:L60" si="0">IF(K52&gt;0,100,0)</f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25">
      <c r="A53" s="203"/>
      <c r="B53" s="212"/>
      <c r="C53" s="47" t="s">
        <v>66</v>
      </c>
      <c r="D53" s="48" t="s">
        <v>50</v>
      </c>
      <c r="E53" s="33">
        <f>'17'!E52+'4'!E52</f>
        <v>0</v>
      </c>
      <c r="F53" s="33">
        <f>'17'!F52+'4'!F52</f>
        <v>0</v>
      </c>
      <c r="G53" s="49"/>
      <c r="H53" s="52"/>
      <c r="I53" s="52"/>
      <c r="J53" s="4"/>
      <c r="K53" s="40"/>
      <c r="L53" s="33">
        <f t="shared" si="0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25">
      <c r="A54" s="203"/>
      <c r="B54" s="212"/>
      <c r="C54" s="47" t="s">
        <v>67</v>
      </c>
      <c r="D54" s="48" t="s">
        <v>50</v>
      </c>
      <c r="E54" s="33">
        <f>'17'!E53+'4'!E53</f>
        <v>0</v>
      </c>
      <c r="F54" s="33">
        <f>'17'!F53+'4'!F53</f>
        <v>0</v>
      </c>
      <c r="G54" s="49"/>
      <c r="H54" s="52"/>
      <c r="I54" s="52"/>
      <c r="J54" s="4"/>
      <c r="K54" s="40"/>
      <c r="L54" s="33">
        <f t="shared" si="0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25">
      <c r="A55" s="203"/>
      <c r="B55" s="212"/>
      <c r="C55" s="47" t="s">
        <v>68</v>
      </c>
      <c r="D55" s="48" t="s">
        <v>50</v>
      </c>
      <c r="E55" s="33">
        <f>'17'!E54+'4'!E54</f>
        <v>0</v>
      </c>
      <c r="F55" s="33">
        <f>'17'!F54+'4'!F54</f>
        <v>0</v>
      </c>
      <c r="G55" s="49"/>
      <c r="H55" s="52"/>
      <c r="I55" s="52"/>
      <c r="J55" s="4"/>
      <c r="K55" s="40"/>
      <c r="L55" s="33">
        <f t="shared" si="0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25">
      <c r="A56" s="203"/>
      <c r="B56" s="212"/>
      <c r="C56" s="47" t="s">
        <v>69</v>
      </c>
      <c r="D56" s="48" t="s">
        <v>50</v>
      </c>
      <c r="E56" s="33">
        <f>'17'!E55+'4'!E55</f>
        <v>0</v>
      </c>
      <c r="F56" s="33">
        <f>'17'!F55+'4'!F55</f>
        <v>0</v>
      </c>
      <c r="G56" s="49"/>
      <c r="H56" s="52"/>
      <c r="I56" s="52"/>
      <c r="J56" s="4"/>
      <c r="K56" s="40"/>
      <c r="L56" s="33">
        <f t="shared" si="0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25">
      <c r="A57" s="203"/>
      <c r="B57" s="212"/>
      <c r="C57" s="47" t="s">
        <v>70</v>
      </c>
      <c r="D57" s="48" t="s">
        <v>50</v>
      </c>
      <c r="E57" s="33">
        <f>'17'!E56+'4'!E56</f>
        <v>1</v>
      </c>
      <c r="F57" s="33">
        <f>'17'!F56+'4'!F56</f>
        <v>1</v>
      </c>
      <c r="G57" s="49"/>
      <c r="H57" s="52"/>
      <c r="I57" s="52"/>
      <c r="J57" s="4"/>
      <c r="K57" s="40"/>
      <c r="L57" s="33">
        <f t="shared" si="0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25">
      <c r="A58" s="203"/>
      <c r="B58" s="212"/>
      <c r="C58" s="47" t="s">
        <v>71</v>
      </c>
      <c r="D58" s="48" t="s">
        <v>50</v>
      </c>
      <c r="E58" s="33">
        <f>'17'!E57+'4'!E57</f>
        <v>1</v>
      </c>
      <c r="F58" s="33">
        <f>'17'!F57+'4'!F57</f>
        <v>1</v>
      </c>
      <c r="G58" s="49"/>
      <c r="H58" s="52"/>
      <c r="I58" s="52"/>
      <c r="J58" s="4"/>
      <c r="K58" s="40"/>
      <c r="L58" s="33">
        <f t="shared" si="0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25">
      <c r="A59" s="203"/>
      <c r="B59" s="212"/>
      <c r="C59" s="47" t="s">
        <v>72</v>
      </c>
      <c r="D59" s="48" t="s">
        <v>50</v>
      </c>
      <c r="E59" s="33">
        <f>'17'!E58+'4'!E58</f>
        <v>1</v>
      </c>
      <c r="F59" s="33">
        <f>'17'!F58+'4'!F58</f>
        <v>1</v>
      </c>
      <c r="G59" s="49"/>
      <c r="H59" s="52"/>
      <c r="I59" s="52"/>
      <c r="J59" s="4"/>
      <c r="K59" s="40"/>
      <c r="L59" s="33">
        <f t="shared" si="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25">
      <c r="A60" s="203"/>
      <c r="B60" s="212"/>
      <c r="C60" s="47" t="s">
        <v>73</v>
      </c>
      <c r="D60" s="48" t="s">
        <v>50</v>
      </c>
      <c r="E60" s="33">
        <f>'17'!E59+'4'!E59</f>
        <v>1</v>
      </c>
      <c r="F60" s="33">
        <f>'17'!F59+'4'!F59</f>
        <v>1</v>
      </c>
      <c r="G60" s="49"/>
      <c r="H60" s="52"/>
      <c r="I60" s="52"/>
      <c r="J60" s="4"/>
      <c r="K60" s="40"/>
      <c r="L60" s="33">
        <f t="shared" si="0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ht="63" x14ac:dyDescent="0.25">
      <c r="A61" s="203"/>
      <c r="B61" s="212"/>
      <c r="C61" s="214" t="s">
        <v>74</v>
      </c>
      <c r="D61" s="214"/>
      <c r="E61" s="214"/>
      <c r="F61" s="214"/>
      <c r="G61" s="50">
        <f>(G46+G48)/2</f>
        <v>100</v>
      </c>
      <c r="K61" s="50">
        <f>ROUND(SUM(K49:K60)/3,2)</f>
        <v>0</v>
      </c>
      <c r="L61" s="50">
        <f>ROUND(SUM(L49:L51)/3,2)</f>
        <v>0</v>
      </c>
      <c r="M61" s="4" t="s">
        <v>280</v>
      </c>
    </row>
    <row r="62" spans="1:72" x14ac:dyDescent="0.25">
      <c r="H62" s="34"/>
      <c r="I62" s="34"/>
      <c r="J62" s="34"/>
      <c r="K62" s="34"/>
      <c r="L62" s="34"/>
      <c r="M62" s="34"/>
    </row>
    <row r="63" spans="1:72" x14ac:dyDescent="0.25">
      <c r="B63" s="196" t="s">
        <v>28</v>
      </c>
      <c r="C63" s="196"/>
    </row>
  </sheetData>
  <mergeCells count="29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H19:H21"/>
    <mergeCell ref="I19:I21"/>
    <mergeCell ref="J19:J21"/>
    <mergeCell ref="K19:K21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  <pageSetup paperSize="9" scale="4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3">
    <tabColor theme="3" tint="0.39997558519241921"/>
  </sheetPr>
  <dimension ref="A2:CJ63"/>
  <sheetViews>
    <sheetView view="pageBreakPreview" topLeftCell="A13" zoomScale="60" zoomScaleNormal="70" workbookViewId="0">
      <selection activeCell="F44" sqref="F44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89.85546875" style="1" customWidth="1"/>
    <col min="4" max="4" width="10.42578125" style="2" customWidth="1"/>
    <col min="5" max="6" width="10" style="2" customWidth="1"/>
    <col min="7" max="7" width="7.5703125" style="3" customWidth="1"/>
    <col min="8" max="10" width="10.5703125" style="4" customWidth="1"/>
    <col min="11" max="11" width="10.140625" style="4" bestFit="1" customWidth="1"/>
    <col min="12" max="13" width="7.425781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7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75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112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124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111</v>
      </c>
      <c r="B12" s="67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25">
      <c r="A19" s="191" t="s">
        <v>16</v>
      </c>
      <c r="B19" s="192" t="s">
        <v>75</v>
      </c>
      <c r="C19" s="8" t="s">
        <v>76</v>
      </c>
      <c r="D19" s="9">
        <v>0</v>
      </c>
      <c r="E19" s="12">
        <f>F32</f>
        <v>0</v>
      </c>
      <c r="F19" s="10">
        <f>IF(D19&gt;0,IF(E19/D19*100&gt;100,100,E19/D19*100),0)</f>
        <v>0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25">
      <c r="A20" s="191"/>
      <c r="B20" s="192"/>
      <c r="C20" s="8" t="s">
        <v>77</v>
      </c>
      <c r="D20" s="9">
        <v>0</v>
      </c>
      <c r="E20" s="9">
        <f>F35</f>
        <v>0</v>
      </c>
      <c r="F20" s="10">
        <f>IF(E20&gt;0,IF(D20/E20*100&gt;100,100,D20/E20*100),0)</f>
        <v>0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25">
      <c r="A21" s="191"/>
      <c r="B21" s="192"/>
      <c r="C21" s="8" t="s">
        <v>78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08"/>
      <c r="I21" s="108"/>
      <c r="J21" s="108"/>
      <c r="K21" s="108"/>
    </row>
    <row r="22" spans="1:88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E48</f>
        <v>0</v>
      </c>
      <c r="I22" s="86">
        <f>F48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73">
        <v>1</v>
      </c>
      <c r="B30" s="73" t="s">
        <v>16</v>
      </c>
      <c r="C30" s="73" t="s">
        <v>17</v>
      </c>
      <c r="D30" s="74">
        <v>4</v>
      </c>
      <c r="E30" s="74">
        <v>5</v>
      </c>
      <c r="F30" s="74">
        <v>6</v>
      </c>
      <c r="G30" s="74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25">
      <c r="A31" s="203" t="s">
        <v>16</v>
      </c>
      <c r="B31" s="212" t="s">
        <v>75</v>
      </c>
      <c r="C31" s="26" t="s">
        <v>36</v>
      </c>
      <c r="D31" s="26"/>
      <c r="E31" s="75" t="s">
        <v>115</v>
      </c>
      <c r="F31" s="75" t="s">
        <v>116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5" x14ac:dyDescent="0.25">
      <c r="A32" s="203"/>
      <c r="B32" s="212"/>
      <c r="C32" s="28" t="s">
        <v>51</v>
      </c>
      <c r="D32" s="29" t="s">
        <v>41</v>
      </c>
      <c r="E32" s="30" t="e">
        <f>E34/E33*100</f>
        <v>#DIV/0!</v>
      </c>
      <c r="F32" s="30">
        <f>IF(F33&gt;0,F34/F33*100,0)</f>
        <v>0</v>
      </c>
      <c r="G32" s="30" t="e">
        <f>IF(F32/E32*100&gt;100,100,F32/E32*100)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25">
      <c r="A33" s="203"/>
      <c r="B33" s="212"/>
      <c r="C33" s="31" t="s">
        <v>52</v>
      </c>
      <c r="D33" s="32" t="s">
        <v>53</v>
      </c>
      <c r="E33" s="38">
        <f>F33</f>
        <v>0</v>
      </c>
      <c r="F33" s="133">
        <v>0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25">
      <c r="A34" s="203"/>
      <c r="B34" s="212"/>
      <c r="C34" s="31" t="s">
        <v>54</v>
      </c>
      <c r="D34" s="32" t="s">
        <v>53</v>
      </c>
      <c r="E34" s="38">
        <f>E33</f>
        <v>0</v>
      </c>
      <c r="F34" s="39">
        <f>F33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38.25" x14ac:dyDescent="0.25">
      <c r="A35" s="203"/>
      <c r="B35" s="212"/>
      <c r="C35" s="28" t="s">
        <v>40</v>
      </c>
      <c r="D35" s="29" t="s">
        <v>41</v>
      </c>
      <c r="E35" s="30" t="e">
        <f>ROUND(((E38/E41)/(E40/100)),1)</f>
        <v>#DIV/0!</v>
      </c>
      <c r="F35" s="30">
        <f>IF(F41&gt;0,ROUND(((F38/F41)/(F40/100)),1),0)</f>
        <v>0</v>
      </c>
      <c r="G35" s="30" t="e">
        <f>IF(E35/F35*100&gt;100,100,E35/F35*100)</f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25">
      <c r="A36" s="203"/>
      <c r="B36" s="212"/>
      <c r="C36" s="31" t="s">
        <v>42</v>
      </c>
      <c r="D36" s="32" t="s">
        <v>43</v>
      </c>
      <c r="E36" s="33">
        <f>E40*E41-E37</f>
        <v>0</v>
      </c>
      <c r="F36" s="33">
        <f>F40*F41-F37</f>
        <v>-606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25">
      <c r="A37" s="203"/>
      <c r="B37" s="212"/>
      <c r="C37" s="31" t="s">
        <v>44</v>
      </c>
      <c r="D37" s="32" t="s">
        <v>43</v>
      </c>
      <c r="E37" s="33">
        <f>E38+E39</f>
        <v>0</v>
      </c>
      <c r="F37" s="33">
        <f>F38+F39</f>
        <v>606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25">
      <c r="A38" s="203"/>
      <c r="B38" s="212"/>
      <c r="C38" s="35" t="s">
        <v>45</v>
      </c>
      <c r="D38" s="32" t="s">
        <v>43</v>
      </c>
      <c r="E38" s="36">
        <f>E40*E41*D20%</f>
        <v>0</v>
      </c>
      <c r="F38" s="36">
        <f>'6'!F35+'13'!F35</f>
        <v>49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25">
      <c r="A39" s="203"/>
      <c r="B39" s="212"/>
      <c r="C39" s="35" t="s">
        <v>46</v>
      </c>
      <c r="D39" s="32" t="s">
        <v>43</v>
      </c>
      <c r="E39" s="36"/>
      <c r="F39" s="36">
        <f>'6'!F36+'13'!F36</f>
        <v>557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5.5" x14ac:dyDescent="0.25">
      <c r="A40" s="203"/>
      <c r="B40" s="212"/>
      <c r="C40" s="31" t="s">
        <v>47</v>
      </c>
      <c r="D40" s="32" t="s">
        <v>48</v>
      </c>
      <c r="E40" s="33">
        <v>248</v>
      </c>
      <c r="F40" s="33">
        <v>57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25">
      <c r="A41" s="203"/>
      <c r="B41" s="212"/>
      <c r="C41" s="31" t="s">
        <v>49</v>
      </c>
      <c r="D41" s="32" t="s">
        <v>50</v>
      </c>
      <c r="E41" s="33">
        <f>E48</f>
        <v>0</v>
      </c>
      <c r="F41" s="33">
        <f>F48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5" x14ac:dyDescent="0.25">
      <c r="A42" s="203"/>
      <c r="B42" s="212"/>
      <c r="C42" s="28" t="s">
        <v>79</v>
      </c>
      <c r="D42" s="29" t="s">
        <v>41</v>
      </c>
      <c r="E42" s="30" t="e">
        <f>E45/E43*100</f>
        <v>#DIV/0!</v>
      </c>
      <c r="F42" s="30">
        <f>IF(F48&gt;0,IF(L61&gt;0,L61,100),0)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25">
      <c r="A43" s="203"/>
      <c r="B43" s="212"/>
      <c r="C43" s="31" t="s">
        <v>80</v>
      </c>
      <c r="D43" s="32" t="s">
        <v>50</v>
      </c>
      <c r="E43" s="33">
        <f>E48</f>
        <v>0</v>
      </c>
      <c r="F43" s="33">
        <f>F48</f>
        <v>0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25">
      <c r="A44" s="203"/>
      <c r="B44" s="212"/>
      <c r="C44" s="31" t="s">
        <v>81</v>
      </c>
      <c r="D44" s="32" t="s">
        <v>50</v>
      </c>
      <c r="E44" s="33"/>
      <c r="F44" s="40">
        <f>ROUNDUP(K61,0)</f>
        <v>0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25">
      <c r="A45" s="203"/>
      <c r="B45" s="212"/>
      <c r="C45" s="31" t="s">
        <v>82</v>
      </c>
      <c r="D45" s="32" t="s">
        <v>50</v>
      </c>
      <c r="E45" s="33">
        <f>E43-E44</f>
        <v>0</v>
      </c>
      <c r="F45" s="33">
        <f>F43-F44</f>
        <v>0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25">
      <c r="A46" s="203"/>
      <c r="B46" s="212"/>
      <c r="C46" s="213" t="s">
        <v>12</v>
      </c>
      <c r="D46" s="213"/>
      <c r="E46" s="213"/>
      <c r="F46" s="213"/>
      <c r="G46" s="41" t="e">
        <f>(G32+G35+G42)/3</f>
        <v>#DIV/0!</v>
      </c>
    </row>
    <row r="47" spans="1:81" s="21" customFormat="1" x14ac:dyDescent="0.25">
      <c r="A47" s="203"/>
      <c r="B47" s="212"/>
      <c r="C47" s="42" t="s">
        <v>58</v>
      </c>
      <c r="D47" s="42"/>
      <c r="E47" s="43" t="s">
        <v>117</v>
      </c>
      <c r="F47" s="43" t="s">
        <v>118</v>
      </c>
      <c r="G47" s="43" t="s">
        <v>119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ht="51" x14ac:dyDescent="0.25">
      <c r="A48" s="203"/>
      <c r="B48" s="212"/>
      <c r="C48" s="45" t="s">
        <v>61</v>
      </c>
      <c r="D48" s="46" t="s">
        <v>50</v>
      </c>
      <c r="E48" s="87">
        <f>ROUND(((E49+E50+E51+E58+E59+E60+E52+E53+E54+E55+E56+E57)/12),2)</f>
        <v>0</v>
      </c>
      <c r="F48" s="87">
        <f>ROUND(((F49+F50+F51+F58+F59+F60+F52+F53+F54+F55+F56+F57)/3),2)</f>
        <v>0</v>
      </c>
      <c r="G48" s="30" t="e">
        <f>IF(F48/E48*100&gt;100,100,F48/E48*100)</f>
        <v>#DIV/0!</v>
      </c>
      <c r="H48" s="4"/>
      <c r="I48" s="4"/>
      <c r="J48" s="4"/>
      <c r="K48" s="157" t="s">
        <v>278</v>
      </c>
      <c r="L48" s="157" t="s">
        <v>279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25">
      <c r="A49" s="203"/>
      <c r="B49" s="212"/>
      <c r="C49" s="47" t="s">
        <v>62</v>
      </c>
      <c r="D49" s="48" t="s">
        <v>50</v>
      </c>
      <c r="E49" s="33"/>
      <c r="F49" s="33"/>
      <c r="G49" s="49"/>
      <c r="H49" s="52"/>
      <c r="I49" s="52"/>
      <c r="J49" s="4"/>
      <c r="K49" s="33"/>
      <c r="L49" s="33">
        <f>IF(K49&gt;0,100,0)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25">
      <c r="A50" s="203"/>
      <c r="B50" s="212"/>
      <c r="C50" s="47" t="s">
        <v>63</v>
      </c>
      <c r="D50" s="48" t="s">
        <v>50</v>
      </c>
      <c r="E50" s="33"/>
      <c r="F50" s="33"/>
      <c r="G50" s="49"/>
      <c r="H50" s="52"/>
      <c r="I50" s="52"/>
      <c r="J50" s="4"/>
      <c r="K50" s="33"/>
      <c r="L50" s="33">
        <f>IF(K50&gt;0,100,0)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25">
      <c r="A51" s="203"/>
      <c r="B51" s="212"/>
      <c r="C51" s="47" t="s">
        <v>64</v>
      </c>
      <c r="D51" s="48" t="s">
        <v>50</v>
      </c>
      <c r="E51" s="33"/>
      <c r="F51" s="33"/>
      <c r="G51" s="49"/>
      <c r="H51" s="52"/>
      <c r="I51" s="52"/>
      <c r="J51" s="4"/>
      <c r="K51" s="33"/>
      <c r="L51" s="33">
        <f>IF(K51&gt;0,100,0)</f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25">
      <c r="A52" s="203"/>
      <c r="B52" s="212"/>
      <c r="C52" s="47" t="s">
        <v>65</v>
      </c>
      <c r="D52" s="48" t="s">
        <v>50</v>
      </c>
      <c r="E52" s="33"/>
      <c r="F52" s="33"/>
      <c r="G52" s="49"/>
      <c r="H52" s="52"/>
      <c r="I52" s="52"/>
      <c r="J52" s="4"/>
      <c r="K52" s="33"/>
      <c r="L52" s="33">
        <f t="shared" ref="L52:L60" si="0">IF(K52&gt;0,100,0)</f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25">
      <c r="A53" s="203"/>
      <c r="B53" s="212"/>
      <c r="C53" s="47" t="s">
        <v>66</v>
      </c>
      <c r="D53" s="48" t="s">
        <v>50</v>
      </c>
      <c r="E53" s="33"/>
      <c r="F53" s="33"/>
      <c r="G53" s="49"/>
      <c r="H53" s="52"/>
      <c r="I53" s="52"/>
      <c r="J53" s="4"/>
      <c r="K53" s="33"/>
      <c r="L53" s="33">
        <f t="shared" si="0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25">
      <c r="A54" s="203"/>
      <c r="B54" s="212"/>
      <c r="C54" s="47" t="s">
        <v>67</v>
      </c>
      <c r="D54" s="48" t="s">
        <v>50</v>
      </c>
      <c r="E54" s="33"/>
      <c r="F54" s="33"/>
      <c r="G54" s="49"/>
      <c r="H54" s="52"/>
      <c r="I54" s="52"/>
      <c r="J54" s="4"/>
      <c r="K54" s="33"/>
      <c r="L54" s="33">
        <f t="shared" si="0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25">
      <c r="A55" s="203"/>
      <c r="B55" s="212"/>
      <c r="C55" s="47" t="s">
        <v>68</v>
      </c>
      <c r="D55" s="48" t="s">
        <v>50</v>
      </c>
      <c r="E55" s="33"/>
      <c r="F55" s="33"/>
      <c r="G55" s="49"/>
      <c r="H55" s="52"/>
      <c r="I55" s="52"/>
      <c r="J55" s="4"/>
      <c r="K55" s="33"/>
      <c r="L55" s="33">
        <f t="shared" si="0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25">
      <c r="A56" s="203"/>
      <c r="B56" s="212"/>
      <c r="C56" s="47" t="s">
        <v>69</v>
      </c>
      <c r="D56" s="48" t="s">
        <v>50</v>
      </c>
      <c r="E56" s="33"/>
      <c r="F56" s="33"/>
      <c r="G56" s="49"/>
      <c r="H56" s="52"/>
      <c r="I56" s="52"/>
      <c r="J56" s="4"/>
      <c r="K56" s="33"/>
      <c r="L56" s="33">
        <f t="shared" si="0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25">
      <c r="A57" s="203"/>
      <c r="B57" s="212"/>
      <c r="C57" s="47" t="s">
        <v>70</v>
      </c>
      <c r="D57" s="48" t="s">
        <v>50</v>
      </c>
      <c r="E57" s="33"/>
      <c r="F57" s="33"/>
      <c r="G57" s="49"/>
      <c r="H57" s="52"/>
      <c r="I57" s="52"/>
      <c r="J57" s="4"/>
      <c r="K57" s="33"/>
      <c r="L57" s="33">
        <f t="shared" si="0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25">
      <c r="A58" s="203"/>
      <c r="B58" s="212"/>
      <c r="C58" s="47" t="s">
        <v>71</v>
      </c>
      <c r="D58" s="48" t="s">
        <v>50</v>
      </c>
      <c r="E58" s="33"/>
      <c r="F58" s="33"/>
      <c r="G58" s="49"/>
      <c r="H58" s="52"/>
      <c r="I58" s="52"/>
      <c r="J58" s="4"/>
      <c r="K58" s="33"/>
      <c r="L58" s="33">
        <f t="shared" si="0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25">
      <c r="A59" s="203"/>
      <c r="B59" s="212"/>
      <c r="C59" s="47" t="s">
        <v>72</v>
      </c>
      <c r="D59" s="48" t="s">
        <v>50</v>
      </c>
      <c r="E59" s="33"/>
      <c r="F59" s="33"/>
      <c r="G59" s="49"/>
      <c r="H59" s="52"/>
      <c r="I59" s="52"/>
      <c r="J59" s="4"/>
      <c r="K59" s="33"/>
      <c r="L59" s="33">
        <f t="shared" si="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25">
      <c r="A60" s="203"/>
      <c r="B60" s="212"/>
      <c r="C60" s="47" t="s">
        <v>73</v>
      </c>
      <c r="D60" s="48" t="s">
        <v>50</v>
      </c>
      <c r="E60" s="33"/>
      <c r="F60" s="33"/>
      <c r="G60" s="49"/>
      <c r="H60" s="52"/>
      <c r="I60" s="52"/>
      <c r="J60" s="4"/>
      <c r="K60" s="33"/>
      <c r="L60" s="33">
        <f t="shared" si="0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ht="63" x14ac:dyDescent="0.25">
      <c r="A61" s="203"/>
      <c r="B61" s="212"/>
      <c r="C61" s="214" t="s">
        <v>74</v>
      </c>
      <c r="D61" s="214"/>
      <c r="E61" s="214"/>
      <c r="F61" s="214"/>
      <c r="G61" s="50" t="e">
        <f>(G46+G48)/2</f>
        <v>#DIV/0!</v>
      </c>
      <c r="K61" s="50">
        <f>ROUND(SUM(K49:K60)/3,2)</f>
        <v>0</v>
      </c>
      <c r="L61" s="50">
        <f>ROUND(SUM(L49:L51)/3,2)</f>
        <v>0</v>
      </c>
      <c r="M61" s="4" t="s">
        <v>280</v>
      </c>
    </row>
    <row r="62" spans="1:72" x14ac:dyDescent="0.25">
      <c r="H62" s="34"/>
      <c r="I62" s="34"/>
      <c r="J62" s="34"/>
      <c r="K62" s="34"/>
      <c r="L62" s="34"/>
      <c r="M62" s="34"/>
    </row>
    <row r="63" spans="1:72" x14ac:dyDescent="0.25">
      <c r="B63" s="196" t="s">
        <v>28</v>
      </c>
      <c r="C63" s="196"/>
    </row>
  </sheetData>
  <mergeCells count="25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4">
    <tabColor theme="3" tint="0.39997558519241921"/>
  </sheetPr>
  <dimension ref="A2:CJ63"/>
  <sheetViews>
    <sheetView view="pageBreakPreview" topLeftCell="A25" zoomScale="60" zoomScaleNormal="70" workbookViewId="0">
      <selection activeCell="T51" sqref="T51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89.85546875" style="1" customWidth="1"/>
    <col min="4" max="4" width="10.42578125" style="2" customWidth="1"/>
    <col min="5" max="6" width="10" style="2" customWidth="1"/>
    <col min="7" max="7" width="7.5703125" style="3" customWidth="1"/>
    <col min="8" max="10" width="10.5703125" style="4" customWidth="1"/>
    <col min="11" max="11" width="10.140625" style="4" bestFit="1" customWidth="1"/>
    <col min="12" max="13" width="7.425781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7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75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112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125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111</v>
      </c>
      <c r="B12" s="67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25">
      <c r="A19" s="191" t="s">
        <v>16</v>
      </c>
      <c r="B19" s="192" t="s">
        <v>75</v>
      </c>
      <c r="C19" s="8" t="s">
        <v>76</v>
      </c>
      <c r="D19" s="9">
        <v>0</v>
      </c>
      <c r="E19" s="12">
        <f>F32</f>
        <v>0</v>
      </c>
      <c r="F19" s="10">
        <f>IF(D19&gt;0,IF(E19/D19*100&gt;100,100,E19/D19*100),0)</f>
        <v>0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25">
      <c r="A20" s="191"/>
      <c r="B20" s="192"/>
      <c r="C20" s="8" t="s">
        <v>77</v>
      </c>
      <c r="D20" s="9">
        <v>0</v>
      </c>
      <c r="E20" s="9">
        <f>F35</f>
        <v>0</v>
      </c>
      <c r="F20" s="10">
        <f>IF(E20&gt;0,IF(D20/E20*100&gt;100,100,D20/E20*100),0)</f>
        <v>0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25">
      <c r="A21" s="191"/>
      <c r="B21" s="192"/>
      <c r="C21" s="8" t="s">
        <v>78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08"/>
      <c r="I21" s="108"/>
      <c r="J21" s="108"/>
      <c r="K21" s="108"/>
    </row>
    <row r="22" spans="1:88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E48</f>
        <v>0</v>
      </c>
      <c r="I22" s="86">
        <f>F48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73">
        <v>1</v>
      </c>
      <c r="B30" s="73" t="s">
        <v>16</v>
      </c>
      <c r="C30" s="73" t="s">
        <v>17</v>
      </c>
      <c r="D30" s="74">
        <v>4</v>
      </c>
      <c r="E30" s="74">
        <v>5</v>
      </c>
      <c r="F30" s="74">
        <v>6</v>
      </c>
      <c r="G30" s="74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25">
      <c r="A31" s="203" t="s">
        <v>16</v>
      </c>
      <c r="B31" s="212" t="s">
        <v>75</v>
      </c>
      <c r="C31" s="26" t="s">
        <v>36</v>
      </c>
      <c r="D31" s="26"/>
      <c r="E31" s="75" t="s">
        <v>115</v>
      </c>
      <c r="F31" s="75" t="s">
        <v>116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5" x14ac:dyDescent="0.25">
      <c r="A32" s="203"/>
      <c r="B32" s="212"/>
      <c r="C32" s="28" t="s">
        <v>51</v>
      </c>
      <c r="D32" s="29" t="s">
        <v>41</v>
      </c>
      <c r="E32" s="30" t="e">
        <f>E34/E33*100</f>
        <v>#DIV/0!</v>
      </c>
      <c r="F32" s="30">
        <f>IF(F33&gt;0,F34/F33*100,0)</f>
        <v>0</v>
      </c>
      <c r="G32" s="30" t="e">
        <f>IF(F32/E32*100&gt;100,100,F32/E32*100)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25">
      <c r="A33" s="203"/>
      <c r="B33" s="212"/>
      <c r="C33" s="31" t="s">
        <v>52</v>
      </c>
      <c r="D33" s="32" t="s">
        <v>53</v>
      </c>
      <c r="E33" s="38">
        <f>F33</f>
        <v>0</v>
      </c>
      <c r="F33" s="133">
        <v>0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25">
      <c r="A34" s="203"/>
      <c r="B34" s="212"/>
      <c r="C34" s="31" t="s">
        <v>54</v>
      </c>
      <c r="D34" s="32" t="s">
        <v>53</v>
      </c>
      <c r="E34" s="38">
        <f>E33</f>
        <v>0</v>
      </c>
      <c r="F34" s="39">
        <f>F33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38.25" x14ac:dyDescent="0.25">
      <c r="A35" s="203"/>
      <c r="B35" s="212"/>
      <c r="C35" s="28" t="s">
        <v>40</v>
      </c>
      <c r="D35" s="29" t="s">
        <v>41</v>
      </c>
      <c r="E35" s="30" t="e">
        <f>ROUND(((E38/E41)/(E40/100)),1)</f>
        <v>#DIV/0!</v>
      </c>
      <c r="F35" s="30">
        <f>IF(F41&gt;0,ROUND(((F38/F41)/(F40/100)),1),0)</f>
        <v>0</v>
      </c>
      <c r="G35" s="30" t="e">
        <f>IF(E35/F35*100&gt;100,100,E35/F35*100)</f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25">
      <c r="A36" s="203"/>
      <c r="B36" s="212"/>
      <c r="C36" s="31" t="s">
        <v>42</v>
      </c>
      <c r="D36" s="32" t="s">
        <v>43</v>
      </c>
      <c r="E36" s="33">
        <f>E40*E41-E37</f>
        <v>0</v>
      </c>
      <c r="F36" s="33">
        <f>F40*F41-F37</f>
        <v>-6655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25">
      <c r="A37" s="203"/>
      <c r="B37" s="212"/>
      <c r="C37" s="31" t="s">
        <v>44</v>
      </c>
      <c r="D37" s="32" t="s">
        <v>43</v>
      </c>
      <c r="E37" s="33">
        <f>E38+E39</f>
        <v>0</v>
      </c>
      <c r="F37" s="33">
        <f>F38+F39</f>
        <v>6655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25">
      <c r="A38" s="203"/>
      <c r="B38" s="212"/>
      <c r="C38" s="35" t="s">
        <v>45</v>
      </c>
      <c r="D38" s="32" t="s">
        <v>43</v>
      </c>
      <c r="E38" s="36">
        <f>E40*E41*D20%</f>
        <v>0</v>
      </c>
      <c r="F38" s="36">
        <f>'8'!F35+'15'!F35</f>
        <v>210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25">
      <c r="A39" s="203"/>
      <c r="B39" s="212"/>
      <c r="C39" s="35" t="s">
        <v>46</v>
      </c>
      <c r="D39" s="32" t="s">
        <v>43</v>
      </c>
      <c r="E39" s="36"/>
      <c r="F39" s="36">
        <f>'8'!F36+'15'!F36</f>
        <v>6445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5.5" x14ac:dyDescent="0.25">
      <c r="A40" s="203"/>
      <c r="B40" s="212"/>
      <c r="C40" s="31" t="s">
        <v>47</v>
      </c>
      <c r="D40" s="32" t="s">
        <v>48</v>
      </c>
      <c r="E40" s="33">
        <v>248</v>
      </c>
      <c r="F40" s="33">
        <v>57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25">
      <c r="A41" s="203"/>
      <c r="B41" s="212"/>
      <c r="C41" s="31" t="s">
        <v>49</v>
      </c>
      <c r="D41" s="32" t="s">
        <v>50</v>
      </c>
      <c r="E41" s="33">
        <f>E48</f>
        <v>0</v>
      </c>
      <c r="F41" s="33">
        <f>F48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5" x14ac:dyDescent="0.25">
      <c r="A42" s="203"/>
      <c r="B42" s="212"/>
      <c r="C42" s="28" t="s">
        <v>79</v>
      </c>
      <c r="D42" s="29" t="s">
        <v>41</v>
      </c>
      <c r="E42" s="30" t="e">
        <f>E45/E43*100</f>
        <v>#DIV/0!</v>
      </c>
      <c r="F42" s="30">
        <f>IF(F48&gt;0,IF(L61&gt;0,L61,100),0)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25">
      <c r="A43" s="203"/>
      <c r="B43" s="212"/>
      <c r="C43" s="31" t="s">
        <v>80</v>
      </c>
      <c r="D43" s="32" t="s">
        <v>50</v>
      </c>
      <c r="E43" s="33">
        <f>E48</f>
        <v>0</v>
      </c>
      <c r="F43" s="33">
        <f>F48</f>
        <v>0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25">
      <c r="A44" s="203"/>
      <c r="B44" s="212"/>
      <c r="C44" s="31" t="s">
        <v>81</v>
      </c>
      <c r="D44" s="32" t="s">
        <v>50</v>
      </c>
      <c r="E44" s="33"/>
      <c r="F44" s="40">
        <f>ROUNDUP(K61,0)</f>
        <v>0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25">
      <c r="A45" s="203"/>
      <c r="B45" s="212"/>
      <c r="C45" s="31" t="s">
        <v>82</v>
      </c>
      <c r="D45" s="32" t="s">
        <v>50</v>
      </c>
      <c r="E45" s="33">
        <f>E43-E44</f>
        <v>0</v>
      </c>
      <c r="F45" s="33">
        <f>F43-F44</f>
        <v>0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25">
      <c r="A46" s="203"/>
      <c r="B46" s="212"/>
      <c r="C46" s="213" t="s">
        <v>12</v>
      </c>
      <c r="D46" s="213"/>
      <c r="E46" s="213"/>
      <c r="F46" s="213"/>
      <c r="G46" s="41" t="e">
        <f>(G32+G35+G42)/3</f>
        <v>#DIV/0!</v>
      </c>
    </row>
    <row r="47" spans="1:81" s="21" customFormat="1" x14ac:dyDescent="0.25">
      <c r="A47" s="203"/>
      <c r="B47" s="212"/>
      <c r="C47" s="42" t="s">
        <v>58</v>
      </c>
      <c r="D47" s="42"/>
      <c r="E47" s="43" t="s">
        <v>117</v>
      </c>
      <c r="F47" s="43" t="s">
        <v>118</v>
      </c>
      <c r="G47" s="43" t="s">
        <v>119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ht="51" x14ac:dyDescent="0.25">
      <c r="A48" s="203"/>
      <c r="B48" s="212"/>
      <c r="C48" s="45" t="s">
        <v>61</v>
      </c>
      <c r="D48" s="46" t="s">
        <v>50</v>
      </c>
      <c r="E48" s="87">
        <f>ROUND(((E49+E50+E51+E58+E59+E60+E52+E53+E54+E55+E56+E57)/12),2)</f>
        <v>0</v>
      </c>
      <c r="F48" s="87">
        <f>ROUND(((F49+F50+F51+F58+F59+F60+F52+F53+F54+F55+F56+F57)/3),2)</f>
        <v>0</v>
      </c>
      <c r="G48" s="30" t="e">
        <f>IF(F48/E48*100&gt;100,100,F48/E48*100)</f>
        <v>#DIV/0!</v>
      </c>
      <c r="H48" s="4"/>
      <c r="I48" s="4"/>
      <c r="J48" s="4"/>
      <c r="K48" s="157" t="s">
        <v>278</v>
      </c>
      <c r="L48" s="157" t="s">
        <v>279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25">
      <c r="A49" s="203"/>
      <c r="B49" s="212"/>
      <c r="C49" s="47" t="s">
        <v>62</v>
      </c>
      <c r="D49" s="48" t="s">
        <v>50</v>
      </c>
      <c r="E49" s="33"/>
      <c r="F49" s="33"/>
      <c r="G49" s="49"/>
      <c r="H49" s="52"/>
      <c r="I49" s="52"/>
      <c r="J49" s="4"/>
      <c r="K49" s="33"/>
      <c r="L49" s="33">
        <f>IF(K49&gt;0,100,0)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25">
      <c r="A50" s="203"/>
      <c r="B50" s="212"/>
      <c r="C50" s="47" t="s">
        <v>63</v>
      </c>
      <c r="D50" s="48" t="s">
        <v>50</v>
      </c>
      <c r="E50" s="33"/>
      <c r="F50" s="33"/>
      <c r="G50" s="49"/>
      <c r="H50" s="52"/>
      <c r="I50" s="52"/>
      <c r="J50" s="4"/>
      <c r="K50" s="33"/>
      <c r="L50" s="33">
        <f>IF(K50&gt;0,100,0)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25">
      <c r="A51" s="203"/>
      <c r="B51" s="212"/>
      <c r="C51" s="47" t="s">
        <v>64</v>
      </c>
      <c r="D51" s="48" t="s">
        <v>50</v>
      </c>
      <c r="E51" s="33"/>
      <c r="F51" s="33"/>
      <c r="G51" s="49"/>
      <c r="H51" s="52"/>
      <c r="I51" s="52"/>
      <c r="J51" s="4"/>
      <c r="K51" s="33"/>
      <c r="L51" s="33">
        <f>IF(K51&gt;0,100,0)</f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25">
      <c r="A52" s="203"/>
      <c r="B52" s="212"/>
      <c r="C52" s="47" t="s">
        <v>65</v>
      </c>
      <c r="D52" s="48" t="s">
        <v>50</v>
      </c>
      <c r="E52" s="33"/>
      <c r="F52" s="33"/>
      <c r="G52" s="49"/>
      <c r="H52" s="52"/>
      <c r="I52" s="52"/>
      <c r="J52" s="4"/>
      <c r="K52" s="33"/>
      <c r="L52" s="33">
        <f t="shared" ref="L52:L60" si="0">IF(K52&gt;0,100,0)</f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25">
      <c r="A53" s="203"/>
      <c r="B53" s="212"/>
      <c r="C53" s="47" t="s">
        <v>66</v>
      </c>
      <c r="D53" s="48" t="s">
        <v>50</v>
      </c>
      <c r="E53" s="33"/>
      <c r="F53" s="33"/>
      <c r="G53" s="49"/>
      <c r="H53" s="52"/>
      <c r="I53" s="52"/>
      <c r="J53" s="4"/>
      <c r="K53" s="33"/>
      <c r="L53" s="33">
        <f t="shared" si="0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25">
      <c r="A54" s="203"/>
      <c r="B54" s="212"/>
      <c r="C54" s="47" t="s">
        <v>67</v>
      </c>
      <c r="D54" s="48" t="s">
        <v>50</v>
      </c>
      <c r="E54" s="33"/>
      <c r="F54" s="33"/>
      <c r="G54" s="49"/>
      <c r="H54" s="52"/>
      <c r="I54" s="52"/>
      <c r="J54" s="4"/>
      <c r="K54" s="33"/>
      <c r="L54" s="33">
        <f t="shared" si="0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25">
      <c r="A55" s="203"/>
      <c r="B55" s="212"/>
      <c r="C55" s="47" t="s">
        <v>68</v>
      </c>
      <c r="D55" s="48" t="s">
        <v>50</v>
      </c>
      <c r="E55" s="33"/>
      <c r="F55" s="33"/>
      <c r="G55" s="49"/>
      <c r="H55" s="52"/>
      <c r="I55" s="52"/>
      <c r="J55" s="4"/>
      <c r="K55" s="33"/>
      <c r="L55" s="33">
        <f t="shared" si="0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25">
      <c r="A56" s="203"/>
      <c r="B56" s="212"/>
      <c r="C56" s="47" t="s">
        <v>69</v>
      </c>
      <c r="D56" s="48" t="s">
        <v>50</v>
      </c>
      <c r="E56" s="33"/>
      <c r="F56" s="33"/>
      <c r="G56" s="49"/>
      <c r="H56" s="52"/>
      <c r="I56" s="52"/>
      <c r="J56" s="4"/>
      <c r="K56" s="33"/>
      <c r="L56" s="33">
        <f t="shared" si="0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25">
      <c r="A57" s="203"/>
      <c r="B57" s="212"/>
      <c r="C57" s="47" t="s">
        <v>70</v>
      </c>
      <c r="D57" s="48" t="s">
        <v>50</v>
      </c>
      <c r="E57" s="33"/>
      <c r="F57" s="33"/>
      <c r="G57" s="49"/>
      <c r="H57" s="52"/>
      <c r="I57" s="52"/>
      <c r="J57" s="4"/>
      <c r="K57" s="33"/>
      <c r="L57" s="33">
        <f t="shared" si="0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25">
      <c r="A58" s="203"/>
      <c r="B58" s="212"/>
      <c r="C58" s="47" t="s">
        <v>71</v>
      </c>
      <c r="D58" s="48" t="s">
        <v>50</v>
      </c>
      <c r="E58" s="33"/>
      <c r="F58" s="33"/>
      <c r="G58" s="49"/>
      <c r="H58" s="52"/>
      <c r="I58" s="52"/>
      <c r="J58" s="4"/>
      <c r="K58" s="33"/>
      <c r="L58" s="33">
        <f t="shared" si="0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25">
      <c r="A59" s="203"/>
      <c r="B59" s="212"/>
      <c r="C59" s="47" t="s">
        <v>72</v>
      </c>
      <c r="D59" s="48" t="s">
        <v>50</v>
      </c>
      <c r="E59" s="33"/>
      <c r="F59" s="33"/>
      <c r="G59" s="49"/>
      <c r="H59" s="52"/>
      <c r="I59" s="52"/>
      <c r="J59" s="4"/>
      <c r="K59" s="33"/>
      <c r="L59" s="33">
        <f t="shared" si="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25">
      <c r="A60" s="203"/>
      <c r="B60" s="212"/>
      <c r="C60" s="47" t="s">
        <v>73</v>
      </c>
      <c r="D60" s="48" t="s">
        <v>50</v>
      </c>
      <c r="E60" s="33"/>
      <c r="F60" s="33"/>
      <c r="G60" s="49"/>
      <c r="H60" s="52"/>
      <c r="I60" s="52"/>
      <c r="J60" s="4"/>
      <c r="K60" s="33"/>
      <c r="L60" s="33">
        <f t="shared" si="0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ht="63" x14ac:dyDescent="0.25">
      <c r="A61" s="203"/>
      <c r="B61" s="212"/>
      <c r="C61" s="214" t="s">
        <v>74</v>
      </c>
      <c r="D61" s="214"/>
      <c r="E61" s="214"/>
      <c r="F61" s="214"/>
      <c r="G61" s="50" t="e">
        <f>(G46+G48)/2</f>
        <v>#DIV/0!</v>
      </c>
      <c r="K61" s="50">
        <f>ROUND(SUM(K49:K60)/3,2)</f>
        <v>0</v>
      </c>
      <c r="L61" s="50">
        <f>ROUND(SUM(L49:L51)/3,2)</f>
        <v>0</v>
      </c>
      <c r="M61" s="4" t="s">
        <v>280</v>
      </c>
    </row>
    <row r="62" spans="1:72" x14ac:dyDescent="0.25">
      <c r="H62" s="34"/>
      <c r="I62" s="34"/>
      <c r="J62" s="34"/>
      <c r="K62" s="34"/>
      <c r="L62" s="34"/>
      <c r="M62" s="34"/>
    </row>
    <row r="63" spans="1:72" x14ac:dyDescent="0.25">
      <c r="B63" s="196" t="s">
        <v>28</v>
      </c>
      <c r="C63" s="196"/>
    </row>
  </sheetData>
  <mergeCells count="25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5">
    <tabColor theme="3" tint="0.39997558519241921"/>
  </sheetPr>
  <dimension ref="A2:CJ63"/>
  <sheetViews>
    <sheetView view="pageBreakPreview" topLeftCell="A25" zoomScale="70" zoomScaleNormal="70" zoomScaleSheetLayoutView="70" workbookViewId="0">
      <selection activeCell="E57" sqref="E57"/>
    </sheetView>
  </sheetViews>
  <sheetFormatPr defaultColWidth="9.140625" defaultRowHeight="15.75" x14ac:dyDescent="0.25"/>
  <cols>
    <col min="1" max="1" width="4.85546875" style="1" customWidth="1"/>
    <col min="2" max="2" width="12.7109375" style="98" customWidth="1"/>
    <col min="3" max="3" width="89.85546875" style="1" customWidth="1"/>
    <col min="4" max="4" width="10.42578125" style="2" customWidth="1"/>
    <col min="5" max="6" width="10" style="2" customWidth="1"/>
    <col min="7" max="7" width="8.5703125" style="3" customWidth="1"/>
    <col min="8" max="10" width="10.5703125" style="4" customWidth="1"/>
    <col min="11" max="11" width="10.140625" style="4" bestFit="1" customWidth="1"/>
    <col min="12" max="13" width="7.42578125" style="4" customWidth="1"/>
    <col min="14" max="14" width="7.28515625" style="4" customWidth="1"/>
    <col min="15" max="16" width="9.140625" style="4"/>
    <col min="17" max="17" width="9.5703125" style="4" bestFit="1" customWidth="1"/>
    <col min="18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88" customFormat="1" ht="15" x14ac:dyDescent="0.25">
      <c r="A7" s="186" t="s">
        <v>310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7"/>
      <c r="C8" s="102"/>
      <c r="D8" s="102"/>
      <c r="E8" s="102"/>
      <c r="F8" s="102"/>
      <c r="G8" s="102"/>
      <c r="H8" s="102"/>
      <c r="I8" s="102"/>
      <c r="J8" s="102"/>
    </row>
    <row r="9" spans="1:88" customFormat="1" ht="19.5" x14ac:dyDescent="0.3">
      <c r="A9" s="76" t="s">
        <v>75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88" customFormat="1" ht="19.5" x14ac:dyDescent="0.3">
      <c r="A10" s="67" t="s">
        <v>126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88" customFormat="1" ht="19.5" x14ac:dyDescent="0.3">
      <c r="A11" s="67" t="s">
        <v>124</v>
      </c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88" customFormat="1" ht="19.5" x14ac:dyDescent="0.3">
      <c r="A12" s="67" t="s">
        <v>110</v>
      </c>
      <c r="B12" s="67"/>
      <c r="C12" s="102"/>
      <c r="D12" s="102"/>
      <c r="E12" s="102"/>
      <c r="F12" s="102"/>
      <c r="G12" s="102"/>
      <c r="H12" s="102"/>
      <c r="I12" s="102"/>
      <c r="J12" s="102"/>
    </row>
    <row r="13" spans="1:88" customFormat="1" ht="19.5" x14ac:dyDescent="0.3">
      <c r="A13" s="67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0">
        <v>1</v>
      </c>
      <c r="B18" s="100" t="s">
        <v>16</v>
      </c>
      <c r="C18" s="100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25">
      <c r="A19" s="191" t="s">
        <v>16</v>
      </c>
      <c r="B19" s="192" t="s">
        <v>75</v>
      </c>
      <c r="C19" s="8" t="s">
        <v>76</v>
      </c>
      <c r="D19" s="9">
        <v>100</v>
      </c>
      <c r="E19" s="12">
        <f>F32</f>
        <v>100</v>
      </c>
      <c r="F19" s="10">
        <f>IF(D19&gt;0,IF(E19/D19*100&gt;100,100,E19/D19*100),0)</f>
        <v>100</v>
      </c>
      <c r="G19" s="11" t="s">
        <v>21</v>
      </c>
      <c r="H19" s="215"/>
      <c r="I19" s="215"/>
      <c r="J19" s="218"/>
      <c r="K19" s="221"/>
    </row>
    <row r="20" spans="1:88" s="5" customFormat="1" ht="51.75" customHeight="1" x14ac:dyDescent="0.25">
      <c r="A20" s="191"/>
      <c r="B20" s="192"/>
      <c r="C20" s="8" t="s">
        <v>77</v>
      </c>
      <c r="D20" s="9">
        <v>10</v>
      </c>
      <c r="E20" s="9">
        <f>F35</f>
        <v>1.6</v>
      </c>
      <c r="F20" s="10">
        <f>IF(OR(AND(E20&gt;0,E20&lt;10),E20=0),100,D20/E20*100)</f>
        <v>100</v>
      </c>
      <c r="G20" s="11" t="s">
        <v>21</v>
      </c>
      <c r="H20" s="216"/>
      <c r="I20" s="216"/>
      <c r="J20" s="219"/>
      <c r="K20" s="222"/>
    </row>
    <row r="21" spans="1:88" customFormat="1" ht="36" customHeight="1" x14ac:dyDescent="0.25">
      <c r="A21" s="191"/>
      <c r="B21" s="192"/>
      <c r="C21" s="8" t="s">
        <v>78</v>
      </c>
      <c r="D21" s="9">
        <v>100</v>
      </c>
      <c r="E21" s="12">
        <f>F42</f>
        <v>100</v>
      </c>
      <c r="F21" s="10">
        <f>IF(D21&gt;0,IF(E21/D21*100&gt;100,100,E21/D21*100),0)</f>
        <v>100</v>
      </c>
      <c r="G21" s="11" t="s">
        <v>21</v>
      </c>
      <c r="H21" s="217"/>
      <c r="I21" s="217"/>
      <c r="J21" s="220"/>
      <c r="K21" s="223"/>
    </row>
    <row r="22" spans="1:88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86">
        <f>E48</f>
        <v>3.92</v>
      </c>
      <c r="I22" s="86">
        <f>F48</f>
        <v>4.25</v>
      </c>
      <c r="J22" s="10">
        <f>IF(I22/H22*100&gt;100,100,I22/H22*100)</f>
        <v>100</v>
      </c>
      <c r="K22" s="20">
        <f>(J22+G22)/2</f>
        <v>100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99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73">
        <v>1</v>
      </c>
      <c r="B30" s="73" t="s">
        <v>16</v>
      </c>
      <c r="C30" s="73" t="s">
        <v>17</v>
      </c>
      <c r="D30" s="74">
        <v>4</v>
      </c>
      <c r="E30" s="74">
        <v>5</v>
      </c>
      <c r="F30" s="74">
        <v>6</v>
      </c>
      <c r="G30" s="74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25">
      <c r="A31" s="203" t="s">
        <v>16</v>
      </c>
      <c r="B31" s="212" t="s">
        <v>75</v>
      </c>
      <c r="C31" s="26" t="s">
        <v>36</v>
      </c>
      <c r="D31" s="26"/>
      <c r="E31" s="75" t="s">
        <v>115</v>
      </c>
      <c r="F31" s="75" t="s">
        <v>116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5" x14ac:dyDescent="0.25">
      <c r="A32" s="203"/>
      <c r="B32" s="212"/>
      <c r="C32" s="28" t="s">
        <v>51</v>
      </c>
      <c r="D32" s="29" t="s">
        <v>41</v>
      </c>
      <c r="E32" s="30">
        <f>E34/E33*100</f>
        <v>100</v>
      </c>
      <c r="F32" s="30">
        <f>IF(F33&gt;0,F34/F33*100,0)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25">
      <c r="A33" s="203"/>
      <c r="B33" s="212"/>
      <c r="C33" s="31" t="s">
        <v>52</v>
      </c>
      <c r="D33" s="32" t="s">
        <v>53</v>
      </c>
      <c r="E33" s="38">
        <f>F33</f>
        <v>5.3921199999999996E-2</v>
      </c>
      <c r="F33" s="165">
        <v>5.3921199999999996E-2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17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25">
      <c r="A34" s="203"/>
      <c r="B34" s="212"/>
      <c r="C34" s="31" t="s">
        <v>54</v>
      </c>
      <c r="D34" s="32" t="s">
        <v>53</v>
      </c>
      <c r="E34" s="38">
        <f>E33</f>
        <v>5.3921199999999996E-2</v>
      </c>
      <c r="F34" s="166">
        <f>F33</f>
        <v>5.3921199999999996E-2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8.5" customHeight="1" x14ac:dyDescent="0.25">
      <c r="A35" s="203"/>
      <c r="B35" s="212"/>
      <c r="C35" s="28" t="s">
        <v>40</v>
      </c>
      <c r="D35" s="29" t="s">
        <v>41</v>
      </c>
      <c r="E35" s="30">
        <f>ROUND(((E38/E41)/(E40/100)),1)</f>
        <v>10</v>
      </c>
      <c r="F35" s="30">
        <f>IF(F41&gt;0,ROUND(((F38/F41)/(F40/100)),1),0)</f>
        <v>1.6</v>
      </c>
      <c r="G35" s="30">
        <f>IF(E35/F35*100&gt;100,100,E35/F35*100)</f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25">
      <c r="A36" s="203"/>
      <c r="B36" s="212"/>
      <c r="C36" s="31" t="s">
        <v>42</v>
      </c>
      <c r="D36" s="32" t="s">
        <v>43</v>
      </c>
      <c r="E36" s="33">
        <f>E40*E41-E37</f>
        <v>874.94399999999996</v>
      </c>
      <c r="F36" s="33">
        <f>F40*F41-F37</f>
        <v>347.75</v>
      </c>
      <c r="G36" s="33"/>
      <c r="H36" s="4"/>
      <c r="I36" s="5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25">
      <c r="A37" s="203"/>
      <c r="B37" s="212"/>
      <c r="C37" s="31" t="s">
        <v>44</v>
      </c>
      <c r="D37" s="32" t="s">
        <v>43</v>
      </c>
      <c r="E37" s="33">
        <f>E38+E39</f>
        <v>97.216000000000008</v>
      </c>
      <c r="F37" s="33">
        <f>F38+F39</f>
        <v>328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25">
      <c r="A38" s="203"/>
      <c r="B38" s="212"/>
      <c r="C38" s="35" t="s">
        <v>45</v>
      </c>
      <c r="D38" s="32" t="s">
        <v>43</v>
      </c>
      <c r="E38" s="36">
        <f>E40*E41*D20%</f>
        <v>97.216000000000008</v>
      </c>
      <c r="F38" s="169">
        <f>'5'!F35+'12'!F35</f>
        <v>11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25">
      <c r="A39" s="203"/>
      <c r="B39" s="212"/>
      <c r="C39" s="35" t="s">
        <v>46</v>
      </c>
      <c r="D39" s="32" t="s">
        <v>43</v>
      </c>
      <c r="E39" s="36"/>
      <c r="F39" s="169">
        <f>'5'!F36+'12'!F36+125</f>
        <v>317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5.5" x14ac:dyDescent="0.25">
      <c r="A40" s="203"/>
      <c r="B40" s="212"/>
      <c r="C40" s="31" t="s">
        <v>47</v>
      </c>
      <c r="D40" s="32" t="s">
        <v>48</v>
      </c>
      <c r="E40" s="33">
        <v>248</v>
      </c>
      <c r="F40" s="170">
        <f>'5'!F37</f>
        <v>159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25">
      <c r="A41" s="203"/>
      <c r="B41" s="212"/>
      <c r="C41" s="31" t="s">
        <v>49</v>
      </c>
      <c r="D41" s="32" t="s">
        <v>50</v>
      </c>
      <c r="E41" s="175">
        <f>E48</f>
        <v>3.92</v>
      </c>
      <c r="F41" s="175">
        <f>F48</f>
        <v>4.25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5" x14ac:dyDescent="0.25">
      <c r="A42" s="203"/>
      <c r="B42" s="212"/>
      <c r="C42" s="28" t="s">
        <v>79</v>
      </c>
      <c r="D42" s="29" t="s">
        <v>41</v>
      </c>
      <c r="E42" s="30">
        <f>E45/E43*100</f>
        <v>100</v>
      </c>
      <c r="F42" s="30">
        <f>IF(F48&gt;0,IF(L61&gt;0,L61,100),0)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25">
      <c r="A43" s="203"/>
      <c r="B43" s="212"/>
      <c r="C43" s="31" t="s">
        <v>80</v>
      </c>
      <c r="D43" s="32" t="s">
        <v>50</v>
      </c>
      <c r="E43" s="33">
        <f>E48</f>
        <v>3.92</v>
      </c>
      <c r="F43" s="33">
        <f>F48</f>
        <v>4.25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25">
      <c r="A44" s="203"/>
      <c r="B44" s="212"/>
      <c r="C44" s="31" t="s">
        <v>81</v>
      </c>
      <c r="D44" s="32" t="s">
        <v>50</v>
      </c>
      <c r="E44" s="33"/>
      <c r="F44" s="170">
        <f>ROUNDUP(K61,0)</f>
        <v>0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25">
      <c r="A45" s="203"/>
      <c r="B45" s="212"/>
      <c r="C45" s="31" t="s">
        <v>82</v>
      </c>
      <c r="D45" s="32" t="s">
        <v>50</v>
      </c>
      <c r="E45" s="33">
        <f>E43-E44</f>
        <v>3.92</v>
      </c>
      <c r="F45" s="33">
        <f>F43-F44</f>
        <v>4.25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25">
      <c r="A46" s="203"/>
      <c r="B46" s="212"/>
      <c r="C46" s="213" t="s">
        <v>12</v>
      </c>
      <c r="D46" s="213"/>
      <c r="E46" s="213"/>
      <c r="F46" s="213"/>
      <c r="G46" s="41">
        <f>(G32+G35+G42)/3</f>
        <v>100</v>
      </c>
    </row>
    <row r="47" spans="1:81" s="21" customFormat="1" ht="18" customHeight="1" x14ac:dyDescent="0.25">
      <c r="A47" s="203"/>
      <c r="B47" s="212"/>
      <c r="C47" s="42" t="s">
        <v>58</v>
      </c>
      <c r="D47" s="42"/>
      <c r="E47" s="43" t="s">
        <v>117</v>
      </c>
      <c r="F47" s="43" t="s">
        <v>118</v>
      </c>
      <c r="G47" s="43" t="s">
        <v>119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ht="51" x14ac:dyDescent="0.25">
      <c r="A48" s="203"/>
      <c r="B48" s="212"/>
      <c r="C48" s="45" t="s">
        <v>61</v>
      </c>
      <c r="D48" s="46" t="s">
        <v>50</v>
      </c>
      <c r="E48" s="87">
        <f>ROUND(((E49+E50+E51+E58+E59+E60+E52+E53+E54+E55+E56+E57)/12),2)</f>
        <v>3.92</v>
      </c>
      <c r="F48" s="87">
        <f>ROUND(((F49+F50+F51+F58+F59+F60+F52+F53+F54+F55+F56+F57)/12),2)</f>
        <v>4.25</v>
      </c>
      <c r="G48" s="30">
        <f>IF(F48/E48*100&gt;100,100,F48/E48*100)</f>
        <v>100</v>
      </c>
      <c r="H48" s="4"/>
      <c r="I48" s="4"/>
      <c r="J48" s="4"/>
      <c r="K48" s="157" t="s">
        <v>278</v>
      </c>
      <c r="L48" s="157" t="s">
        <v>279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25">
      <c r="A49" s="203"/>
      <c r="B49" s="212"/>
      <c r="C49" s="47" t="s">
        <v>62</v>
      </c>
      <c r="D49" s="48" t="s">
        <v>50</v>
      </c>
      <c r="E49" s="33">
        <v>3</v>
      </c>
      <c r="F49" s="170">
        <v>3</v>
      </c>
      <c r="G49" s="49"/>
      <c r="H49" s="52"/>
      <c r="I49" s="52"/>
      <c r="J49" s="4"/>
      <c r="K49" s="40"/>
      <c r="L49" s="33">
        <f>IF(K49&gt;0,100,0)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25">
      <c r="A50" s="203"/>
      <c r="B50" s="212"/>
      <c r="C50" s="47" t="s">
        <v>63</v>
      </c>
      <c r="D50" s="48" t="s">
        <v>50</v>
      </c>
      <c r="E50" s="33">
        <f>'5'!E49+'12'!E49</f>
        <v>2</v>
      </c>
      <c r="F50" s="170">
        <f>'5'!F49+'12'!F49</f>
        <v>2</v>
      </c>
      <c r="G50" s="49"/>
      <c r="H50" s="52"/>
      <c r="I50" s="52"/>
      <c r="J50" s="4"/>
      <c r="K50" s="40"/>
      <c r="L50" s="33">
        <f>IF(K50&gt;0,100,0)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25">
      <c r="A51" s="203"/>
      <c r="B51" s="212"/>
      <c r="C51" s="47" t="s">
        <v>64</v>
      </c>
      <c r="D51" s="48" t="s">
        <v>50</v>
      </c>
      <c r="E51" s="33">
        <f>'5'!E50+'12'!E50</f>
        <v>5</v>
      </c>
      <c r="F51" s="170">
        <f>'5'!F50+'12'!F50</f>
        <v>5</v>
      </c>
      <c r="G51" s="49"/>
      <c r="H51" s="52"/>
      <c r="I51" s="52"/>
      <c r="J51" s="4"/>
      <c r="K51" s="40"/>
      <c r="L51" s="33">
        <f>IF(K51&gt;0,100,0)</f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25">
      <c r="A52" s="203"/>
      <c r="B52" s="212"/>
      <c r="C52" s="47" t="s">
        <v>65</v>
      </c>
      <c r="D52" s="48" t="s">
        <v>50</v>
      </c>
      <c r="E52" s="33">
        <f>'5'!E51+'12'!E51</f>
        <v>5</v>
      </c>
      <c r="F52" s="170">
        <f>'5'!F51+'12'!F51</f>
        <v>5</v>
      </c>
      <c r="G52" s="49"/>
      <c r="H52" s="52"/>
      <c r="I52" s="52"/>
      <c r="J52" s="4"/>
      <c r="K52" s="40"/>
      <c r="L52" s="33">
        <f t="shared" ref="L52:L60" si="0">IF(K52&gt;0,100,0)</f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25">
      <c r="A53" s="203"/>
      <c r="B53" s="212"/>
      <c r="C53" s="47" t="s">
        <v>66</v>
      </c>
      <c r="D53" s="48" t="s">
        <v>50</v>
      </c>
      <c r="E53" s="33">
        <f>'5'!E52+'12'!E52</f>
        <v>5</v>
      </c>
      <c r="F53" s="170">
        <f>'5'!F52+'12'!F52</f>
        <v>5</v>
      </c>
      <c r="G53" s="49"/>
      <c r="H53" s="52"/>
      <c r="I53" s="52"/>
      <c r="J53" s="4"/>
      <c r="K53" s="40"/>
      <c r="L53" s="33">
        <f t="shared" si="0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25">
      <c r="A54" s="203"/>
      <c r="B54" s="212"/>
      <c r="C54" s="47" t="s">
        <v>67</v>
      </c>
      <c r="D54" s="48" t="s">
        <v>50</v>
      </c>
      <c r="E54" s="33">
        <f>'5'!E53+'12'!E53</f>
        <v>5</v>
      </c>
      <c r="F54" s="170">
        <f>'5'!F53+'12'!F53</f>
        <v>5</v>
      </c>
      <c r="G54" s="49"/>
      <c r="H54" s="52"/>
      <c r="I54" s="52"/>
      <c r="J54" s="4"/>
      <c r="K54" s="40"/>
      <c r="L54" s="33">
        <f t="shared" si="0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25">
      <c r="A55" s="203"/>
      <c r="B55" s="212"/>
      <c r="C55" s="47" t="s">
        <v>68</v>
      </c>
      <c r="D55" s="48" t="s">
        <v>50</v>
      </c>
      <c r="E55" s="33">
        <f>'5'!E54+'12'!E54</f>
        <v>5</v>
      </c>
      <c r="F55" s="170">
        <f>'5'!F54+'12'!F54</f>
        <v>5</v>
      </c>
      <c r="G55" s="49"/>
      <c r="H55" s="52"/>
      <c r="I55" s="52"/>
      <c r="J55" s="4"/>
      <c r="K55" s="40"/>
      <c r="L55" s="33">
        <f t="shared" si="0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25">
      <c r="A56" s="203"/>
      <c r="B56" s="212"/>
      <c r="C56" s="47" t="s">
        <v>69</v>
      </c>
      <c r="D56" s="48" t="s">
        <v>50</v>
      </c>
      <c r="E56" s="33">
        <f>'5'!E55+'12'!E55</f>
        <v>5</v>
      </c>
      <c r="F56" s="170">
        <f>'5'!F55+'12'!F55</f>
        <v>5</v>
      </c>
      <c r="G56" s="49"/>
      <c r="H56" s="52"/>
      <c r="I56" s="52"/>
      <c r="J56" s="4"/>
      <c r="K56" s="40"/>
      <c r="L56" s="33">
        <f t="shared" si="0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25">
      <c r="A57" s="203"/>
      <c r="B57" s="212"/>
      <c r="C57" s="47" t="s">
        <v>70</v>
      </c>
      <c r="D57" s="48" t="s">
        <v>50</v>
      </c>
      <c r="E57" s="33">
        <f>'5'!E56+'12'!E56</f>
        <v>3</v>
      </c>
      <c r="F57" s="170">
        <f>'5'!F56+'12'!F56</f>
        <v>4</v>
      </c>
      <c r="G57" s="49"/>
      <c r="H57" s="52"/>
      <c r="I57" s="52"/>
      <c r="J57" s="4"/>
      <c r="K57" s="40"/>
      <c r="L57" s="33">
        <f t="shared" si="0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25">
      <c r="A58" s="203"/>
      <c r="B58" s="212"/>
      <c r="C58" s="47" t="s">
        <v>71</v>
      </c>
      <c r="D58" s="48" t="s">
        <v>50</v>
      </c>
      <c r="E58" s="33">
        <f>'5'!E57+'12'!E57</f>
        <v>3</v>
      </c>
      <c r="F58" s="170">
        <f>'5'!F57+'12'!F57</f>
        <v>5</v>
      </c>
      <c r="G58" s="49"/>
      <c r="H58" s="52"/>
      <c r="I58" s="52"/>
      <c r="J58" s="4"/>
      <c r="K58" s="40"/>
      <c r="L58" s="33">
        <f t="shared" si="0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25">
      <c r="A59" s="203"/>
      <c r="B59" s="212"/>
      <c r="C59" s="47" t="s">
        <v>72</v>
      </c>
      <c r="D59" s="48" t="s">
        <v>50</v>
      </c>
      <c r="E59" s="33">
        <f>'5'!E58+'12'!E58</f>
        <v>3</v>
      </c>
      <c r="F59" s="170">
        <f>'5'!F58+'12'!F58</f>
        <v>5</v>
      </c>
      <c r="G59" s="49"/>
      <c r="H59" s="52"/>
      <c r="I59" s="52"/>
      <c r="J59" s="4"/>
      <c r="K59" s="40"/>
      <c r="L59" s="33">
        <f t="shared" si="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25">
      <c r="A60" s="203"/>
      <c r="B60" s="212"/>
      <c r="C60" s="47" t="s">
        <v>73</v>
      </c>
      <c r="D60" s="48" t="s">
        <v>50</v>
      </c>
      <c r="E60" s="33">
        <f>'5'!E59+'12'!E59</f>
        <v>3</v>
      </c>
      <c r="F60" s="33">
        <f>'5'!F59+'12'!F59</f>
        <v>2</v>
      </c>
      <c r="G60" s="49"/>
      <c r="H60" s="52"/>
      <c r="I60" s="52"/>
      <c r="J60" s="4"/>
      <c r="K60" s="40"/>
      <c r="L60" s="33">
        <f t="shared" si="0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ht="63" x14ac:dyDescent="0.25">
      <c r="A61" s="203"/>
      <c r="B61" s="212"/>
      <c r="C61" s="214" t="s">
        <v>74</v>
      </c>
      <c r="D61" s="214"/>
      <c r="E61" s="214"/>
      <c r="F61" s="214"/>
      <c r="G61" s="50">
        <f>(G46+G48)/2</f>
        <v>100</v>
      </c>
      <c r="K61" s="50">
        <f>ROUND(SUM(K49:K60)/3,2)</f>
        <v>0</v>
      </c>
      <c r="L61" s="50">
        <f>ROUND(SUM(L49:L51)/3,2)</f>
        <v>0</v>
      </c>
      <c r="M61" s="4" t="s">
        <v>280</v>
      </c>
    </row>
    <row r="62" spans="1:72" x14ac:dyDescent="0.25">
      <c r="H62" s="34"/>
      <c r="I62" s="34"/>
      <c r="J62" s="34"/>
      <c r="K62" s="34"/>
      <c r="L62" s="34"/>
      <c r="M62" s="34"/>
    </row>
    <row r="63" spans="1:72" x14ac:dyDescent="0.25">
      <c r="B63" s="196" t="s">
        <v>28</v>
      </c>
      <c r="C63" s="196"/>
    </row>
  </sheetData>
  <mergeCells count="29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H19:H21"/>
    <mergeCell ref="I19:I21"/>
    <mergeCell ref="J19:J21"/>
    <mergeCell ref="K19:K21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  <pageSetup paperSize="9" scale="4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6">
    <tabColor theme="3" tint="0.39997558519241921"/>
  </sheetPr>
  <dimension ref="A2:CJ63"/>
  <sheetViews>
    <sheetView view="pageBreakPreview" topLeftCell="A16" zoomScale="70" zoomScaleNormal="70" zoomScaleSheetLayoutView="70" workbookViewId="0">
      <selection activeCell="E57" sqref="E57"/>
    </sheetView>
  </sheetViews>
  <sheetFormatPr defaultRowHeight="15.75" x14ac:dyDescent="0.25"/>
  <cols>
    <col min="1" max="1" width="4.85546875" style="1" customWidth="1"/>
    <col min="2" max="2" width="12.7109375" style="60" customWidth="1"/>
    <col min="3" max="3" width="89.85546875" style="1" customWidth="1"/>
    <col min="4" max="4" width="10.42578125" style="2" customWidth="1"/>
    <col min="5" max="6" width="10" style="2" customWidth="1"/>
    <col min="7" max="7" width="7.5703125" style="3" customWidth="1"/>
    <col min="8" max="10" width="10.5703125" style="4" customWidth="1"/>
    <col min="11" max="11" width="10.140625" style="4" bestFit="1" customWidth="1"/>
    <col min="12" max="13" width="7.42578125" style="4" customWidth="1"/>
    <col min="14" max="14" width="7.28515625" style="4" customWidth="1"/>
    <col min="15" max="16" width="9.140625" style="4"/>
    <col min="17" max="17" width="9.5703125" style="4" bestFit="1" customWidth="1"/>
    <col min="18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88" customFormat="1" ht="15" x14ac:dyDescent="0.25">
      <c r="A7" s="186" t="s">
        <v>310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7"/>
      <c r="C8" s="65"/>
      <c r="D8" s="65"/>
      <c r="E8" s="65"/>
      <c r="F8" s="65"/>
      <c r="G8" s="65"/>
      <c r="H8" s="65"/>
      <c r="I8" s="65"/>
      <c r="J8" s="65"/>
    </row>
    <row r="9" spans="1:88" customFormat="1" ht="19.5" x14ac:dyDescent="0.3">
      <c r="A9" s="76" t="s">
        <v>75</v>
      </c>
      <c r="B9" s="65"/>
      <c r="C9" s="65"/>
      <c r="D9" s="65"/>
      <c r="E9" s="65"/>
      <c r="F9" s="65"/>
      <c r="G9" s="65"/>
      <c r="H9" s="65"/>
      <c r="I9" s="65"/>
      <c r="J9" s="65"/>
    </row>
    <row r="10" spans="1:88" customFormat="1" ht="19.5" x14ac:dyDescent="0.3">
      <c r="A10" s="67" t="s">
        <v>126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88" customFormat="1" ht="19.5" x14ac:dyDescent="0.3">
      <c r="A11" s="67" t="s">
        <v>124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88" customFormat="1" ht="19.5" x14ac:dyDescent="0.3">
      <c r="A12" s="67" t="s">
        <v>111</v>
      </c>
      <c r="B12" s="67"/>
      <c r="C12" s="65"/>
      <c r="D12" s="65"/>
      <c r="E12" s="65"/>
      <c r="F12" s="65"/>
      <c r="G12" s="65"/>
      <c r="H12" s="65"/>
      <c r="I12" s="65"/>
      <c r="J12" s="65"/>
    </row>
    <row r="13" spans="1:88" customFormat="1" ht="19.5" x14ac:dyDescent="0.3">
      <c r="A13" s="67"/>
      <c r="B13" s="65"/>
      <c r="C13" s="65"/>
      <c r="D13" s="65"/>
      <c r="E13" s="65"/>
      <c r="F13" s="65"/>
      <c r="G13" s="65"/>
      <c r="H13" s="65"/>
      <c r="I13" s="65"/>
      <c r="J13" s="65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62">
        <v>1</v>
      </c>
      <c r="B18" s="62" t="s">
        <v>16</v>
      </c>
      <c r="C18" s="62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25">
      <c r="A19" s="191" t="s">
        <v>16</v>
      </c>
      <c r="B19" s="192" t="s">
        <v>75</v>
      </c>
      <c r="C19" s="8" t="s">
        <v>76</v>
      </c>
      <c r="D19" s="9">
        <v>100</v>
      </c>
      <c r="E19" s="12">
        <f>F32</f>
        <v>100</v>
      </c>
      <c r="F19" s="10">
        <f>IF(D19&gt;0,IF(E19/D19*100&gt;100,100,E19/D19*100),0)</f>
        <v>100</v>
      </c>
      <c r="G19" s="11" t="s">
        <v>21</v>
      </c>
      <c r="H19" s="215"/>
      <c r="I19" s="215"/>
      <c r="J19" s="218"/>
      <c r="K19" s="221"/>
    </row>
    <row r="20" spans="1:88" s="5" customFormat="1" ht="51.75" customHeight="1" x14ac:dyDescent="0.25">
      <c r="A20" s="191"/>
      <c r="B20" s="192"/>
      <c r="C20" s="8" t="s">
        <v>77</v>
      </c>
      <c r="D20" s="9">
        <v>10</v>
      </c>
      <c r="E20" s="9">
        <f>F35</f>
        <v>4.5</v>
      </c>
      <c r="F20" s="10">
        <f>IF(E20&gt;0,IF(D20/E20*100&gt;100,100,D20/E20*100),0)</f>
        <v>100</v>
      </c>
      <c r="G20" s="11" t="s">
        <v>21</v>
      </c>
      <c r="H20" s="216"/>
      <c r="I20" s="216"/>
      <c r="J20" s="219"/>
      <c r="K20" s="222"/>
    </row>
    <row r="21" spans="1:88" customFormat="1" ht="36" customHeight="1" x14ac:dyDescent="0.25">
      <c r="A21" s="191"/>
      <c r="B21" s="192"/>
      <c r="C21" s="8" t="s">
        <v>78</v>
      </c>
      <c r="D21" s="9">
        <v>100</v>
      </c>
      <c r="E21" s="12">
        <f>F42</f>
        <v>100</v>
      </c>
      <c r="F21" s="10">
        <f>IF(D21&gt;0,IF(E21/D21*100&gt;100,100,E21/D21*100),0)</f>
        <v>100</v>
      </c>
      <c r="G21" s="11" t="s">
        <v>21</v>
      </c>
      <c r="H21" s="217"/>
      <c r="I21" s="217"/>
      <c r="J21" s="220"/>
      <c r="K21" s="223"/>
    </row>
    <row r="22" spans="1:88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86">
        <f>E48</f>
        <v>31.08</v>
      </c>
      <c r="I22" s="86">
        <f>F48</f>
        <v>30.58</v>
      </c>
      <c r="J22" s="10">
        <f>IF(I22/H22*100&gt;100,100,I22/H22*100)</f>
        <v>98.391248391248382</v>
      </c>
      <c r="K22" s="20">
        <f>(J22+G22)/2</f>
        <v>99.195624195624191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6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73">
        <v>1</v>
      </c>
      <c r="B30" s="73" t="s">
        <v>16</v>
      </c>
      <c r="C30" s="73" t="s">
        <v>17</v>
      </c>
      <c r="D30" s="74">
        <v>4</v>
      </c>
      <c r="E30" s="74">
        <v>5</v>
      </c>
      <c r="F30" s="74">
        <v>6</v>
      </c>
      <c r="G30" s="74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25">
      <c r="A31" s="203" t="s">
        <v>16</v>
      </c>
      <c r="B31" s="212" t="s">
        <v>75</v>
      </c>
      <c r="C31" s="26" t="s">
        <v>36</v>
      </c>
      <c r="D31" s="26"/>
      <c r="E31" s="75" t="s">
        <v>115</v>
      </c>
      <c r="F31" s="75" t="s">
        <v>116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5" x14ac:dyDescent="0.25">
      <c r="A32" s="203"/>
      <c r="B32" s="212"/>
      <c r="C32" s="28" t="s">
        <v>51</v>
      </c>
      <c r="D32" s="29" t="s">
        <v>41</v>
      </c>
      <c r="E32" s="30">
        <f>E34/E33*100</f>
        <v>100</v>
      </c>
      <c r="F32" s="30">
        <f>IF(F33&gt;0,F34/F33*100,0)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25">
      <c r="A33" s="203"/>
      <c r="B33" s="212"/>
      <c r="C33" s="31" t="s">
        <v>52</v>
      </c>
      <c r="D33" s="32" t="s">
        <v>53</v>
      </c>
      <c r="E33" s="38">
        <f>F33</f>
        <v>1.6938289999999998</v>
      </c>
      <c r="F33" s="165">
        <v>1.6938289999999998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17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25">
      <c r="A34" s="203"/>
      <c r="B34" s="212"/>
      <c r="C34" s="31" t="s">
        <v>54</v>
      </c>
      <c r="D34" s="32" t="s">
        <v>53</v>
      </c>
      <c r="E34" s="38">
        <f>E33</f>
        <v>1.6938289999999998</v>
      </c>
      <c r="F34" s="166">
        <f>F33</f>
        <v>1.6938289999999998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8.5" customHeight="1" x14ac:dyDescent="0.25">
      <c r="A35" s="203"/>
      <c r="B35" s="212"/>
      <c r="C35" s="28" t="s">
        <v>40</v>
      </c>
      <c r="D35" s="29" t="s">
        <v>41</v>
      </c>
      <c r="E35" s="30">
        <f>ROUND(((E38/E41)/(E40/100)),1)</f>
        <v>10</v>
      </c>
      <c r="F35" s="30">
        <f>IF(F41&gt;0,ROUND(((F38/F41)/(F40/100)),1),0)</f>
        <v>4.5</v>
      </c>
      <c r="G35" s="30">
        <f>IF(E35/F35*100&gt;100,100,E35/F35*100)</f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25">
      <c r="A36" s="203"/>
      <c r="B36" s="212"/>
      <c r="C36" s="31" t="s">
        <v>42</v>
      </c>
      <c r="D36" s="32" t="s">
        <v>43</v>
      </c>
      <c r="E36" s="33">
        <f>E40*E41-E37</f>
        <v>6937.0559999999996</v>
      </c>
      <c r="F36" s="33">
        <f>F40*F41-F37</f>
        <v>3751.2199999999993</v>
      </c>
      <c r="G36" s="33"/>
      <c r="H36" s="4"/>
      <c r="I36" s="5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25">
      <c r="A37" s="203"/>
      <c r="B37" s="212"/>
      <c r="C37" s="31" t="s">
        <v>44</v>
      </c>
      <c r="D37" s="32" t="s">
        <v>43</v>
      </c>
      <c r="E37" s="33">
        <f>E38+E39</f>
        <v>770.78399999999999</v>
      </c>
      <c r="F37" s="33">
        <f>F38+F39</f>
        <v>1111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25">
      <c r="A38" s="203"/>
      <c r="B38" s="212"/>
      <c r="C38" s="35" t="s">
        <v>45</v>
      </c>
      <c r="D38" s="32" t="s">
        <v>43</v>
      </c>
      <c r="E38" s="36">
        <f>E40*E41*D20%</f>
        <v>770.78399999999999</v>
      </c>
      <c r="F38" s="169">
        <f>'6'!F35+170</f>
        <v>219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25">
      <c r="A39" s="203"/>
      <c r="B39" s="212"/>
      <c r="C39" s="35" t="s">
        <v>46</v>
      </c>
      <c r="D39" s="32" t="s">
        <v>43</v>
      </c>
      <c r="E39" s="36"/>
      <c r="F39" s="169">
        <v>892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5.5" x14ac:dyDescent="0.25">
      <c r="A40" s="203"/>
      <c r="B40" s="212"/>
      <c r="C40" s="31" t="s">
        <v>47</v>
      </c>
      <c r="D40" s="32" t="s">
        <v>48</v>
      </c>
      <c r="E40" s="33">
        <v>248</v>
      </c>
      <c r="F40" s="170">
        <f>'5'!F37</f>
        <v>159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25">
      <c r="A41" s="203"/>
      <c r="B41" s="212"/>
      <c r="C41" s="31" t="s">
        <v>49</v>
      </c>
      <c r="D41" s="32" t="s">
        <v>50</v>
      </c>
      <c r="E41" s="175">
        <f>E48</f>
        <v>31.08</v>
      </c>
      <c r="F41" s="175">
        <f>F48</f>
        <v>30.58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5" x14ac:dyDescent="0.25">
      <c r="A42" s="203"/>
      <c r="B42" s="212"/>
      <c r="C42" s="28" t="s">
        <v>79</v>
      </c>
      <c r="D42" s="29" t="s">
        <v>41</v>
      </c>
      <c r="E42" s="30">
        <f>E45/E43*100</f>
        <v>100</v>
      </c>
      <c r="F42" s="30">
        <f>IF(F48&gt;0,IF(L61&gt;0,L61,100),0)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25">
      <c r="A43" s="203"/>
      <c r="B43" s="212"/>
      <c r="C43" s="31" t="s">
        <v>80</v>
      </c>
      <c r="D43" s="32" t="s">
        <v>50</v>
      </c>
      <c r="E43" s="33">
        <f>E48</f>
        <v>31.08</v>
      </c>
      <c r="F43" s="33">
        <f>F48</f>
        <v>30.58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25">
      <c r="A44" s="203"/>
      <c r="B44" s="212"/>
      <c r="C44" s="31" t="s">
        <v>81</v>
      </c>
      <c r="D44" s="32" t="s">
        <v>50</v>
      </c>
      <c r="E44" s="33"/>
      <c r="F44" s="170">
        <f>ROUNDUP(K61,0)</f>
        <v>0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25">
      <c r="A45" s="203"/>
      <c r="B45" s="212"/>
      <c r="C45" s="31" t="s">
        <v>82</v>
      </c>
      <c r="D45" s="32" t="s">
        <v>50</v>
      </c>
      <c r="E45" s="33">
        <f>E43-E44</f>
        <v>31.08</v>
      </c>
      <c r="F45" s="33">
        <f>F43-F44</f>
        <v>30.58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25">
      <c r="A46" s="203"/>
      <c r="B46" s="212"/>
      <c r="C46" s="213" t="s">
        <v>12</v>
      </c>
      <c r="D46" s="213"/>
      <c r="E46" s="213"/>
      <c r="F46" s="213"/>
      <c r="G46" s="41">
        <f>(G32+G35+G42)/3</f>
        <v>100</v>
      </c>
    </row>
    <row r="47" spans="1:81" s="21" customFormat="1" ht="18" customHeight="1" x14ac:dyDescent="0.25">
      <c r="A47" s="203"/>
      <c r="B47" s="212"/>
      <c r="C47" s="42" t="s">
        <v>58</v>
      </c>
      <c r="D47" s="42"/>
      <c r="E47" s="43" t="s">
        <v>117</v>
      </c>
      <c r="F47" s="43" t="s">
        <v>118</v>
      </c>
      <c r="G47" s="43" t="s">
        <v>119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ht="51" x14ac:dyDescent="0.25">
      <c r="A48" s="203"/>
      <c r="B48" s="212"/>
      <c r="C48" s="45" t="s">
        <v>61</v>
      </c>
      <c r="D48" s="46" t="s">
        <v>50</v>
      </c>
      <c r="E48" s="87">
        <f>ROUND(((E49+E50+E51+E58+E59+E60+E52+E53+E54+E55+E56+E57)/12),2)</f>
        <v>31.08</v>
      </c>
      <c r="F48" s="87">
        <f>ROUND(((F49+F50+F51+F58+F59+F60+F52+F53+F54+F55+F56+F57)/12),2)</f>
        <v>30.58</v>
      </c>
      <c r="G48" s="30">
        <f>IF(F48/E48*100&gt;100,100,F48/E48*100)</f>
        <v>98.391248391248382</v>
      </c>
      <c r="H48" s="4"/>
      <c r="I48" s="4"/>
      <c r="J48" s="4"/>
      <c r="K48" s="157" t="s">
        <v>278</v>
      </c>
      <c r="L48" s="157" t="s">
        <v>279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25">
      <c r="A49" s="203"/>
      <c r="B49" s="212"/>
      <c r="C49" s="47" t="s">
        <v>62</v>
      </c>
      <c r="D49" s="48" t="s">
        <v>50</v>
      </c>
      <c r="E49" s="33">
        <v>30</v>
      </c>
      <c r="F49" s="170">
        <v>30</v>
      </c>
      <c r="G49" s="49"/>
      <c r="H49" s="52"/>
      <c r="I49" s="52"/>
      <c r="J49" s="4"/>
      <c r="K49" s="40"/>
      <c r="L49" s="33">
        <f>IF(K49&gt;0,100,0)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25">
      <c r="A50" s="203"/>
      <c r="B50" s="212"/>
      <c r="C50" s="47" t="s">
        <v>63</v>
      </c>
      <c r="D50" s="48" t="s">
        <v>50</v>
      </c>
      <c r="E50" s="33">
        <f>'6'!E49+'13'!E49</f>
        <v>35</v>
      </c>
      <c r="F50" s="170">
        <f>'6'!F49+'13'!F49</f>
        <v>35</v>
      </c>
      <c r="G50" s="49"/>
      <c r="H50" s="52"/>
      <c r="I50" s="52"/>
      <c r="J50" s="4"/>
      <c r="K50" s="40"/>
      <c r="L50" s="33">
        <f>IF(K50&gt;0,100,0)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25">
      <c r="A51" s="203"/>
      <c r="B51" s="212"/>
      <c r="C51" s="47" t="s">
        <v>64</v>
      </c>
      <c r="D51" s="48" t="s">
        <v>50</v>
      </c>
      <c r="E51" s="33">
        <f>'6'!E50+'13'!E50</f>
        <v>38</v>
      </c>
      <c r="F51" s="170">
        <f>'6'!F50+'13'!F50</f>
        <v>38</v>
      </c>
      <c r="G51" s="49"/>
      <c r="H51" s="52"/>
      <c r="I51" s="52"/>
      <c r="J51" s="4"/>
      <c r="K51" s="40"/>
      <c r="L51" s="33">
        <f>IF(K51&gt;0,100,0)</f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25">
      <c r="A52" s="203"/>
      <c r="B52" s="212"/>
      <c r="C52" s="47" t="s">
        <v>65</v>
      </c>
      <c r="D52" s="48" t="s">
        <v>50</v>
      </c>
      <c r="E52" s="33">
        <f>'6'!E51+'13'!E51</f>
        <v>38</v>
      </c>
      <c r="F52" s="170">
        <f>'6'!F51+'13'!F51</f>
        <v>38</v>
      </c>
      <c r="G52" s="49"/>
      <c r="H52" s="52"/>
      <c r="I52" s="52"/>
      <c r="J52" s="4"/>
      <c r="K52" s="40"/>
      <c r="L52" s="33">
        <f t="shared" ref="L52:L60" si="0">IF(K52&gt;0,100,0)</f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25">
      <c r="A53" s="203"/>
      <c r="B53" s="212"/>
      <c r="C53" s="47" t="s">
        <v>66</v>
      </c>
      <c r="D53" s="48" t="s">
        <v>50</v>
      </c>
      <c r="E53" s="33">
        <f>'6'!E52+'13'!E52</f>
        <v>38</v>
      </c>
      <c r="F53" s="170">
        <f>'6'!F52+'13'!F52</f>
        <v>38</v>
      </c>
      <c r="G53" s="49"/>
      <c r="H53" s="52"/>
      <c r="I53" s="52"/>
      <c r="J53" s="4"/>
      <c r="K53" s="40"/>
      <c r="L53" s="33">
        <f t="shared" si="0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25">
      <c r="A54" s="203"/>
      <c r="B54" s="212"/>
      <c r="C54" s="47" t="s">
        <v>67</v>
      </c>
      <c r="D54" s="48" t="s">
        <v>50</v>
      </c>
      <c r="E54" s="33">
        <f>'6'!E53+'13'!E53</f>
        <v>38</v>
      </c>
      <c r="F54" s="170">
        <f>'6'!F53+'13'!F53</f>
        <v>38</v>
      </c>
      <c r="G54" s="49"/>
      <c r="H54" s="52"/>
      <c r="I54" s="52"/>
      <c r="J54" s="4"/>
      <c r="K54" s="40"/>
      <c r="L54" s="33">
        <f t="shared" si="0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25">
      <c r="A55" s="203"/>
      <c r="B55" s="212"/>
      <c r="C55" s="47" t="s">
        <v>68</v>
      </c>
      <c r="D55" s="48" t="s">
        <v>50</v>
      </c>
      <c r="E55" s="33">
        <f>'6'!E54+'13'!E54</f>
        <v>38</v>
      </c>
      <c r="F55" s="170">
        <f>'6'!F54+'13'!F54</f>
        <v>38</v>
      </c>
      <c r="G55" s="49"/>
      <c r="H55" s="52"/>
      <c r="I55" s="52"/>
      <c r="J55" s="4"/>
      <c r="K55" s="40"/>
      <c r="L55" s="33">
        <f t="shared" si="0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25">
      <c r="A56" s="203"/>
      <c r="B56" s="212"/>
      <c r="C56" s="47" t="s">
        <v>69</v>
      </c>
      <c r="D56" s="48" t="s">
        <v>50</v>
      </c>
      <c r="E56" s="33">
        <f>'6'!E55+'13'!E55</f>
        <v>38</v>
      </c>
      <c r="F56" s="170">
        <f>'6'!F55+'13'!F55</f>
        <v>38</v>
      </c>
      <c r="G56" s="49"/>
      <c r="H56" s="52"/>
      <c r="I56" s="52"/>
      <c r="J56" s="4"/>
      <c r="K56" s="40"/>
      <c r="L56" s="33">
        <f t="shared" si="0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25">
      <c r="A57" s="203"/>
      <c r="B57" s="212"/>
      <c r="C57" s="47" t="s">
        <v>70</v>
      </c>
      <c r="D57" s="48" t="s">
        <v>50</v>
      </c>
      <c r="E57" s="33">
        <f>'6'!E56+'13'!E56</f>
        <v>20</v>
      </c>
      <c r="F57" s="170">
        <f>'6'!F56+'13'!F56</f>
        <v>17</v>
      </c>
      <c r="G57" s="49"/>
      <c r="H57" s="52"/>
      <c r="I57" s="52"/>
      <c r="J57" s="4"/>
      <c r="K57" s="40"/>
      <c r="L57" s="33">
        <f t="shared" si="0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25">
      <c r="A58" s="203"/>
      <c r="B58" s="212"/>
      <c r="C58" s="47" t="s">
        <v>71</v>
      </c>
      <c r="D58" s="48" t="s">
        <v>50</v>
      </c>
      <c r="E58" s="33">
        <f>'6'!E57+'13'!E57</f>
        <v>20</v>
      </c>
      <c r="F58" s="170">
        <f>'6'!F57+'13'!F57</f>
        <v>19</v>
      </c>
      <c r="G58" s="49"/>
      <c r="H58" s="52"/>
      <c r="I58" s="52"/>
      <c r="J58" s="4"/>
      <c r="K58" s="40"/>
      <c r="L58" s="33">
        <f t="shared" si="0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25">
      <c r="A59" s="203"/>
      <c r="B59" s="212"/>
      <c r="C59" s="47" t="s">
        <v>72</v>
      </c>
      <c r="D59" s="48" t="s">
        <v>50</v>
      </c>
      <c r="E59" s="33">
        <f>'6'!E58+'13'!E58</f>
        <v>20</v>
      </c>
      <c r="F59" s="170">
        <f>'6'!F58+'13'!F58</f>
        <v>19</v>
      </c>
      <c r="G59" s="49"/>
      <c r="H59" s="52"/>
      <c r="I59" s="52"/>
      <c r="J59" s="4"/>
      <c r="K59" s="40"/>
      <c r="L59" s="33">
        <f t="shared" si="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25">
      <c r="A60" s="203"/>
      <c r="B60" s="212"/>
      <c r="C60" s="47" t="s">
        <v>73</v>
      </c>
      <c r="D60" s="48" t="s">
        <v>50</v>
      </c>
      <c r="E60" s="33">
        <f>'6'!E59+'13'!E59</f>
        <v>20</v>
      </c>
      <c r="F60" s="33">
        <f>'6'!F59+'13'!F59</f>
        <v>19</v>
      </c>
      <c r="G60" s="49"/>
      <c r="H60" s="52"/>
      <c r="I60" s="52"/>
      <c r="J60" s="4"/>
      <c r="K60" s="40"/>
      <c r="L60" s="33">
        <f t="shared" si="0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ht="63" x14ac:dyDescent="0.25">
      <c r="A61" s="203"/>
      <c r="B61" s="212"/>
      <c r="C61" s="214" t="s">
        <v>74</v>
      </c>
      <c r="D61" s="214"/>
      <c r="E61" s="214"/>
      <c r="F61" s="214"/>
      <c r="G61" s="50">
        <f>(G46+G48)/2</f>
        <v>99.195624195624191</v>
      </c>
      <c r="K61" s="50">
        <f>ROUND(SUM(K49:K60)/3,2)</f>
        <v>0</v>
      </c>
      <c r="L61" s="50">
        <f>ROUND(SUM(L49:L51)/3,2)</f>
        <v>0</v>
      </c>
      <c r="M61" s="4" t="s">
        <v>280</v>
      </c>
    </row>
    <row r="62" spans="1:72" x14ac:dyDescent="0.25">
      <c r="H62" s="34"/>
      <c r="I62" s="34"/>
      <c r="J62" s="34"/>
      <c r="K62" s="34"/>
      <c r="L62" s="34"/>
      <c r="M62" s="34"/>
    </row>
    <row r="63" spans="1:72" x14ac:dyDescent="0.25">
      <c r="B63" s="196" t="s">
        <v>28</v>
      </c>
      <c r="C63" s="196"/>
    </row>
  </sheetData>
  <mergeCells count="29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H19:H21"/>
    <mergeCell ref="I19:I21"/>
    <mergeCell ref="J19:J21"/>
    <mergeCell ref="K19:K21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  <pageSetup paperSize="9" scale="4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7">
    <tabColor theme="3" tint="0.39997558519241921"/>
  </sheetPr>
  <dimension ref="A2:CJ63"/>
  <sheetViews>
    <sheetView tabSelected="1" view="pageBreakPreview" topLeftCell="A49" zoomScale="70" zoomScaleNormal="70" zoomScaleSheetLayoutView="70" workbookViewId="0">
      <selection activeCell="I39" sqref="I39"/>
    </sheetView>
  </sheetViews>
  <sheetFormatPr defaultRowHeight="15.75" x14ac:dyDescent="0.25"/>
  <cols>
    <col min="1" max="1" width="4.85546875" style="1" customWidth="1"/>
    <col min="2" max="2" width="12.7109375" style="91" customWidth="1"/>
    <col min="3" max="3" width="89.85546875" style="1" customWidth="1"/>
    <col min="4" max="4" width="10.42578125" style="2" customWidth="1"/>
    <col min="5" max="6" width="10" style="2" customWidth="1"/>
    <col min="7" max="7" width="11.42578125" style="3" customWidth="1"/>
    <col min="8" max="10" width="10.5703125" style="4" customWidth="1"/>
    <col min="11" max="11" width="10.140625" style="4" bestFit="1" customWidth="1"/>
    <col min="12" max="13" width="7.42578125" style="4" customWidth="1"/>
    <col min="14" max="14" width="7.28515625" style="4" customWidth="1"/>
    <col min="15" max="16" width="9.140625" style="4"/>
    <col min="17" max="17" width="9.5703125" style="4" bestFit="1" customWidth="1"/>
    <col min="18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88" customFormat="1" ht="15" x14ac:dyDescent="0.25">
      <c r="A7" s="186" t="s">
        <v>310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7"/>
      <c r="C8" s="89"/>
      <c r="D8" s="89"/>
      <c r="E8" s="89"/>
      <c r="F8" s="89"/>
      <c r="G8" s="89"/>
      <c r="H8" s="89"/>
      <c r="I8" s="89"/>
      <c r="J8" s="89"/>
    </row>
    <row r="9" spans="1:88" customFormat="1" ht="19.5" x14ac:dyDescent="0.3">
      <c r="A9" s="76" t="s">
        <v>75</v>
      </c>
      <c r="B9" s="89"/>
      <c r="C9" s="89"/>
      <c r="D9" s="89"/>
      <c r="E9" s="89"/>
      <c r="F9" s="89"/>
      <c r="G9" s="89"/>
      <c r="H9" s="89"/>
      <c r="I9" s="89"/>
      <c r="J9" s="89"/>
    </row>
    <row r="10" spans="1:88" customFormat="1" ht="19.5" x14ac:dyDescent="0.3">
      <c r="A10" s="67" t="s">
        <v>126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88" customFormat="1" ht="19.5" x14ac:dyDescent="0.3">
      <c r="A11" s="67" t="s">
        <v>125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88" customFormat="1" ht="19.5" x14ac:dyDescent="0.3">
      <c r="A12" s="67" t="s">
        <v>110</v>
      </c>
      <c r="B12" s="67"/>
      <c r="C12" s="89"/>
      <c r="D12" s="89"/>
      <c r="E12" s="89"/>
      <c r="F12" s="89"/>
      <c r="G12" s="89"/>
      <c r="H12" s="89"/>
      <c r="I12" s="89"/>
      <c r="J12" s="89"/>
    </row>
    <row r="13" spans="1:88" customFormat="1" ht="19.5" x14ac:dyDescent="0.3">
      <c r="A13" s="67"/>
      <c r="B13" s="89"/>
      <c r="C13" s="89"/>
      <c r="D13" s="89"/>
      <c r="E13" s="89"/>
      <c r="F13" s="89"/>
      <c r="G13" s="89"/>
      <c r="H13" s="89"/>
      <c r="I13" s="89"/>
      <c r="J13" s="89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90">
        <v>1</v>
      </c>
      <c r="B18" s="90" t="s">
        <v>16</v>
      </c>
      <c r="C18" s="90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25">
      <c r="A19" s="191" t="s">
        <v>16</v>
      </c>
      <c r="B19" s="192" t="s">
        <v>75</v>
      </c>
      <c r="C19" s="8" t="s">
        <v>76</v>
      </c>
      <c r="D19" s="9">
        <v>100</v>
      </c>
      <c r="E19" s="12">
        <f>F32</f>
        <v>100</v>
      </c>
      <c r="F19" s="10">
        <f>IF(D19&gt;0,IF(E19/D19*100&gt;100,100,E19/D19*100),0)</f>
        <v>100</v>
      </c>
      <c r="G19" s="11" t="s">
        <v>21</v>
      </c>
      <c r="H19" s="215"/>
      <c r="I19" s="215"/>
      <c r="J19" s="218"/>
      <c r="K19" s="221"/>
    </row>
    <row r="20" spans="1:88" s="5" customFormat="1" ht="51.75" customHeight="1" x14ac:dyDescent="0.25">
      <c r="A20" s="191"/>
      <c r="B20" s="192"/>
      <c r="C20" s="8" t="s">
        <v>77</v>
      </c>
      <c r="D20" s="9">
        <v>10</v>
      </c>
      <c r="E20" s="9">
        <f>F35</f>
        <v>0</v>
      </c>
      <c r="F20" s="10">
        <f>IF(E20&gt;0,IF(D20/E20*100&gt;100,100,D20/E20*100),0)</f>
        <v>0</v>
      </c>
      <c r="G20" s="11" t="s">
        <v>21</v>
      </c>
      <c r="H20" s="216"/>
      <c r="I20" s="216"/>
      <c r="J20" s="219"/>
      <c r="K20" s="222"/>
    </row>
    <row r="21" spans="1:88" customFormat="1" ht="36" customHeight="1" x14ac:dyDescent="0.25">
      <c r="A21" s="191"/>
      <c r="B21" s="192"/>
      <c r="C21" s="8" t="s">
        <v>78</v>
      </c>
      <c r="D21" s="9">
        <v>100</v>
      </c>
      <c r="E21" s="12">
        <f>F42</f>
        <v>100</v>
      </c>
      <c r="F21" s="10">
        <f>IF(D21&gt;0,IF(E21/D21*100&gt;100,100,E21/D21*100),0)</f>
        <v>100</v>
      </c>
      <c r="G21" s="11" t="s">
        <v>21</v>
      </c>
      <c r="H21" s="217"/>
      <c r="I21" s="217"/>
      <c r="J21" s="220"/>
      <c r="K21" s="223"/>
    </row>
    <row r="22" spans="1:88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66.666666666666671</v>
      </c>
      <c r="H22" s="86">
        <f>E48</f>
        <v>1.17</v>
      </c>
      <c r="I22" s="86">
        <f>F48</f>
        <v>1.42</v>
      </c>
      <c r="J22" s="10">
        <f>IF(I22/H22*100&gt;100,100,I22/H22*100)</f>
        <v>100</v>
      </c>
      <c r="K22" s="20">
        <f>(J22+G22)/2</f>
        <v>83.333333333333343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92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73">
        <v>1</v>
      </c>
      <c r="B30" s="73" t="s">
        <v>16</v>
      </c>
      <c r="C30" s="73" t="s">
        <v>17</v>
      </c>
      <c r="D30" s="74">
        <v>4</v>
      </c>
      <c r="E30" s="74">
        <v>5</v>
      </c>
      <c r="F30" s="74">
        <v>6</v>
      </c>
      <c r="G30" s="74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25">
      <c r="A31" s="203" t="s">
        <v>16</v>
      </c>
      <c r="B31" s="212" t="s">
        <v>75</v>
      </c>
      <c r="C31" s="26" t="s">
        <v>36</v>
      </c>
      <c r="D31" s="26"/>
      <c r="E31" s="75" t="s">
        <v>115</v>
      </c>
      <c r="F31" s="75" t="s">
        <v>116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5" x14ac:dyDescent="0.25">
      <c r="A32" s="203"/>
      <c r="B32" s="212"/>
      <c r="C32" s="28" t="s">
        <v>51</v>
      </c>
      <c r="D32" s="29" t="s">
        <v>41</v>
      </c>
      <c r="E32" s="30">
        <f>E34/E33*100</f>
        <v>100</v>
      </c>
      <c r="F32" s="30">
        <f>IF(F33&gt;0,F34/F33*100,0)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25">
      <c r="A33" s="203"/>
      <c r="B33" s="212"/>
      <c r="C33" s="31" t="s">
        <v>52</v>
      </c>
      <c r="D33" s="32" t="s">
        <v>53</v>
      </c>
      <c r="E33" s="38">
        <f>F33</f>
        <v>1.64108E-2</v>
      </c>
      <c r="F33" s="165">
        <v>1.64108E-2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17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25">
      <c r="A34" s="203"/>
      <c r="B34" s="212"/>
      <c r="C34" s="31" t="s">
        <v>54</v>
      </c>
      <c r="D34" s="32" t="s">
        <v>53</v>
      </c>
      <c r="E34" s="38">
        <f>E33</f>
        <v>1.64108E-2</v>
      </c>
      <c r="F34" s="166">
        <f>F33</f>
        <v>1.64108E-2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8.5" customHeight="1" x14ac:dyDescent="0.25">
      <c r="A35" s="203"/>
      <c r="B35" s="212"/>
      <c r="C35" s="28" t="s">
        <v>40</v>
      </c>
      <c r="D35" s="29" t="s">
        <v>41</v>
      </c>
      <c r="E35" s="30">
        <f>ROUND(((E38/E41)/(E40/100)),1)</f>
        <v>10</v>
      </c>
      <c r="F35" s="30">
        <f>IF(F41&gt;0,ROUND(((F38/F41)/(F40/100)),1),0)</f>
        <v>0</v>
      </c>
      <c r="G35" s="30" t="e">
        <f>IF(E35/F35*100&gt;100,100,E35/F35*100)</f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25">
      <c r="A36" s="203"/>
      <c r="B36" s="212"/>
      <c r="C36" s="31" t="s">
        <v>42</v>
      </c>
      <c r="D36" s="32" t="s">
        <v>43</v>
      </c>
      <c r="E36" s="33">
        <f>E40*E41-E37</f>
        <v>261.14399999999995</v>
      </c>
      <c r="F36" s="33">
        <f>F40*F41-F37</f>
        <v>97.78</v>
      </c>
      <c r="G36" s="33"/>
      <c r="H36" s="4"/>
      <c r="I36" s="5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25">
      <c r="A37" s="203"/>
      <c r="B37" s="212"/>
      <c r="C37" s="31" t="s">
        <v>44</v>
      </c>
      <c r="D37" s="32" t="s">
        <v>43</v>
      </c>
      <c r="E37" s="33">
        <f>E38+E39</f>
        <v>29.015999999999998</v>
      </c>
      <c r="F37" s="33">
        <f>F38+F39</f>
        <v>128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25">
      <c r="A38" s="203"/>
      <c r="B38" s="212"/>
      <c r="C38" s="35" t="s">
        <v>45</v>
      </c>
      <c r="D38" s="32" t="s">
        <v>43</v>
      </c>
      <c r="E38" s="36">
        <f>E40*E41*D20%</f>
        <v>29.015999999999998</v>
      </c>
      <c r="F38" s="169">
        <f>'7'!F35+'14'!F35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25">
      <c r="A39" s="203"/>
      <c r="B39" s="212"/>
      <c r="C39" s="35" t="s">
        <v>46</v>
      </c>
      <c r="D39" s="32" t="s">
        <v>43</v>
      </c>
      <c r="E39" s="36"/>
      <c r="F39" s="169">
        <f>'7'!F36+'14'!F36</f>
        <v>128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5.5" x14ac:dyDescent="0.25">
      <c r="A40" s="203"/>
      <c r="B40" s="212"/>
      <c r="C40" s="31" t="s">
        <v>47</v>
      </c>
      <c r="D40" s="32" t="s">
        <v>48</v>
      </c>
      <c r="E40" s="33">
        <v>248</v>
      </c>
      <c r="F40" s="170">
        <f>'5'!F37</f>
        <v>159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25">
      <c r="A41" s="203"/>
      <c r="B41" s="212"/>
      <c r="C41" s="31" t="s">
        <v>49</v>
      </c>
      <c r="D41" s="32" t="s">
        <v>50</v>
      </c>
      <c r="E41" s="175">
        <f>E48</f>
        <v>1.17</v>
      </c>
      <c r="F41" s="175">
        <f>F48</f>
        <v>1.42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5" x14ac:dyDescent="0.25">
      <c r="A42" s="203"/>
      <c r="B42" s="212"/>
      <c r="C42" s="28" t="s">
        <v>79</v>
      </c>
      <c r="D42" s="29" t="s">
        <v>41</v>
      </c>
      <c r="E42" s="30">
        <f>E45/E43*100</f>
        <v>100</v>
      </c>
      <c r="F42" s="30">
        <f>IF(F48&gt;0,IF(L61&gt;0,L61,100),0)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25">
      <c r="A43" s="203"/>
      <c r="B43" s="212"/>
      <c r="C43" s="31" t="s">
        <v>80</v>
      </c>
      <c r="D43" s="32" t="s">
        <v>50</v>
      </c>
      <c r="E43" s="33">
        <f>E48</f>
        <v>1.17</v>
      </c>
      <c r="F43" s="33">
        <f>F48</f>
        <v>1.42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25">
      <c r="A44" s="203"/>
      <c r="B44" s="212"/>
      <c r="C44" s="31" t="s">
        <v>81</v>
      </c>
      <c r="D44" s="32" t="s">
        <v>50</v>
      </c>
      <c r="E44" s="33"/>
      <c r="F44" s="170">
        <f>ROUNDUP(K61,0)</f>
        <v>0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25">
      <c r="A45" s="203"/>
      <c r="B45" s="212"/>
      <c r="C45" s="31" t="s">
        <v>82</v>
      </c>
      <c r="D45" s="32" t="s">
        <v>50</v>
      </c>
      <c r="E45" s="33">
        <f>E43-E44</f>
        <v>1.17</v>
      </c>
      <c r="F45" s="33">
        <f>F43-F44</f>
        <v>1.42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25">
      <c r="A46" s="203"/>
      <c r="B46" s="212"/>
      <c r="C46" s="213" t="s">
        <v>12</v>
      </c>
      <c r="D46" s="213"/>
      <c r="E46" s="213"/>
      <c r="F46" s="213"/>
      <c r="G46" s="41" t="e">
        <f>(G32+G35+G42)/3</f>
        <v>#DIV/0!</v>
      </c>
    </row>
    <row r="47" spans="1:81" s="21" customFormat="1" ht="18" customHeight="1" x14ac:dyDescent="0.25">
      <c r="A47" s="203"/>
      <c r="B47" s="212"/>
      <c r="C47" s="42" t="s">
        <v>58</v>
      </c>
      <c r="D47" s="42"/>
      <c r="E47" s="43" t="s">
        <v>117</v>
      </c>
      <c r="F47" s="43" t="s">
        <v>118</v>
      </c>
      <c r="G47" s="43" t="s">
        <v>119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ht="51" x14ac:dyDescent="0.25">
      <c r="A48" s="203"/>
      <c r="B48" s="212"/>
      <c r="C48" s="45" t="s">
        <v>61</v>
      </c>
      <c r="D48" s="46" t="s">
        <v>50</v>
      </c>
      <c r="E48" s="87">
        <f>ROUND(((E49+E50+E51+E58+E59+E60+E52+E53+E54+E55+E56+E57)/12),2)</f>
        <v>1.17</v>
      </c>
      <c r="F48" s="87">
        <f>ROUND(((F49+F50+F51+F58+F59+F60+F52+F53+F54+F55+F56+F57)/12),2)</f>
        <v>1.42</v>
      </c>
      <c r="G48" s="30">
        <f>IF(F48/E48*100&gt;100,100,F48/E48*100)</f>
        <v>100</v>
      </c>
      <c r="H48" s="4"/>
      <c r="I48" s="4"/>
      <c r="J48" s="4"/>
      <c r="K48" s="157" t="s">
        <v>278</v>
      </c>
      <c r="L48" s="157" t="s">
        <v>279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25">
      <c r="A49" s="203"/>
      <c r="B49" s="212"/>
      <c r="C49" s="47" t="s">
        <v>62</v>
      </c>
      <c r="D49" s="48" t="s">
        <v>50</v>
      </c>
      <c r="E49" s="33">
        <v>2</v>
      </c>
      <c r="F49" s="170">
        <v>2</v>
      </c>
      <c r="G49" s="49"/>
      <c r="H49" s="52"/>
      <c r="I49" s="52"/>
      <c r="J49" s="4"/>
      <c r="K49" s="40"/>
      <c r="L49" s="33">
        <f>IF(K49&gt;0,100,0)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25">
      <c r="A50" s="203"/>
      <c r="B50" s="212"/>
      <c r="C50" s="47" t="s">
        <v>63</v>
      </c>
      <c r="D50" s="48" t="s">
        <v>50</v>
      </c>
      <c r="E50" s="33">
        <f>'7'!E49+'14'!E49</f>
        <v>1</v>
      </c>
      <c r="F50" s="170">
        <f>'7'!F49+'14'!F49</f>
        <v>1</v>
      </c>
      <c r="G50" s="49"/>
      <c r="H50" s="52"/>
      <c r="I50" s="52"/>
      <c r="J50" s="4"/>
      <c r="K50" s="40"/>
      <c r="L50" s="33">
        <f>IF(K50&gt;0,100,0)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25">
      <c r="A51" s="203"/>
      <c r="B51" s="212"/>
      <c r="C51" s="47" t="s">
        <v>64</v>
      </c>
      <c r="D51" s="48" t="s">
        <v>50</v>
      </c>
      <c r="E51" s="33">
        <f>'7'!E50+'14'!E50</f>
        <v>0</v>
      </c>
      <c r="F51" s="170">
        <f>'7'!F50+'14'!F50</f>
        <v>0</v>
      </c>
      <c r="G51" s="49"/>
      <c r="H51" s="52"/>
      <c r="I51" s="52"/>
      <c r="J51" s="4"/>
      <c r="K51" s="40"/>
      <c r="L51" s="33">
        <f>IF(K51&gt;0,100,0)</f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25">
      <c r="A52" s="203"/>
      <c r="B52" s="212"/>
      <c r="C52" s="47" t="s">
        <v>65</v>
      </c>
      <c r="D52" s="48" t="s">
        <v>50</v>
      </c>
      <c r="E52" s="33">
        <f>'7'!E51+'14'!E51</f>
        <v>0</v>
      </c>
      <c r="F52" s="170">
        <f>'7'!F51+'14'!F51</f>
        <v>0</v>
      </c>
      <c r="G52" s="49"/>
      <c r="H52" s="52"/>
      <c r="I52" s="52"/>
      <c r="J52" s="4"/>
      <c r="K52" s="40"/>
      <c r="L52" s="33">
        <f t="shared" ref="L52:L60" si="0">IF(K52&gt;0,100,0)</f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25">
      <c r="A53" s="203"/>
      <c r="B53" s="212"/>
      <c r="C53" s="47" t="s">
        <v>66</v>
      </c>
      <c r="D53" s="48" t="s">
        <v>50</v>
      </c>
      <c r="E53" s="33">
        <f>'7'!E52+'14'!E52</f>
        <v>0</v>
      </c>
      <c r="F53" s="170">
        <f>'7'!F52+'14'!F52</f>
        <v>0</v>
      </c>
      <c r="G53" s="49"/>
      <c r="H53" s="52"/>
      <c r="I53" s="52"/>
      <c r="J53" s="4"/>
      <c r="K53" s="40"/>
      <c r="L53" s="33">
        <f t="shared" si="0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25">
      <c r="A54" s="203"/>
      <c r="B54" s="212"/>
      <c r="C54" s="47" t="s">
        <v>67</v>
      </c>
      <c r="D54" s="48" t="s">
        <v>50</v>
      </c>
      <c r="E54" s="33">
        <f>'7'!E53+'14'!E53</f>
        <v>0</v>
      </c>
      <c r="F54" s="170">
        <f>'7'!F53+'14'!F53</f>
        <v>0</v>
      </c>
      <c r="G54" s="49"/>
      <c r="H54" s="52"/>
      <c r="I54" s="52"/>
      <c r="J54" s="4"/>
      <c r="K54" s="40"/>
      <c r="L54" s="33">
        <f t="shared" si="0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25">
      <c r="A55" s="203"/>
      <c r="B55" s="212"/>
      <c r="C55" s="47" t="s">
        <v>68</v>
      </c>
      <c r="D55" s="48" t="s">
        <v>50</v>
      </c>
      <c r="E55" s="33">
        <f>'7'!E54+'14'!E54</f>
        <v>0</v>
      </c>
      <c r="F55" s="170">
        <f>'7'!F54+'14'!F54</f>
        <v>0</v>
      </c>
      <c r="G55" s="49"/>
      <c r="H55" s="52"/>
      <c r="I55" s="52"/>
      <c r="J55" s="4"/>
      <c r="K55" s="40"/>
      <c r="L55" s="33">
        <f t="shared" si="0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25">
      <c r="A56" s="203"/>
      <c r="B56" s="212"/>
      <c r="C56" s="47" t="s">
        <v>69</v>
      </c>
      <c r="D56" s="48" t="s">
        <v>50</v>
      </c>
      <c r="E56" s="33">
        <f>'7'!E55+'14'!E55</f>
        <v>0</v>
      </c>
      <c r="F56" s="170">
        <f>'7'!F55+'14'!F55</f>
        <v>0</v>
      </c>
      <c r="G56" s="49"/>
      <c r="H56" s="52"/>
      <c r="I56" s="52"/>
      <c r="J56" s="4"/>
      <c r="K56" s="40"/>
      <c r="L56" s="33">
        <f t="shared" si="0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25">
      <c r="A57" s="203"/>
      <c r="B57" s="212"/>
      <c r="C57" s="47" t="s">
        <v>70</v>
      </c>
      <c r="D57" s="48" t="s">
        <v>50</v>
      </c>
      <c r="E57" s="33">
        <f>'7'!E56+'14'!E56</f>
        <v>5</v>
      </c>
      <c r="F57" s="170">
        <f>'7'!F56+'14'!F56</f>
        <v>5</v>
      </c>
      <c r="G57" s="49"/>
      <c r="H57" s="52"/>
      <c r="I57" s="52"/>
      <c r="J57" s="4"/>
      <c r="K57" s="40"/>
      <c r="L57" s="33">
        <f t="shared" si="0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25">
      <c r="A58" s="203"/>
      <c r="B58" s="212"/>
      <c r="C58" s="47" t="s">
        <v>71</v>
      </c>
      <c r="D58" s="48" t="s">
        <v>50</v>
      </c>
      <c r="E58" s="33">
        <f>'7'!E57+'14'!E57</f>
        <v>2</v>
      </c>
      <c r="F58" s="170">
        <f>'7'!F57+'14'!F57</f>
        <v>2</v>
      </c>
      <c r="G58" s="49"/>
      <c r="H58" s="52"/>
      <c r="I58" s="52"/>
      <c r="J58" s="4"/>
      <c r="K58" s="40"/>
      <c r="L58" s="33">
        <f t="shared" si="0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25">
      <c r="A59" s="203"/>
      <c r="B59" s="212"/>
      <c r="C59" s="47" t="s">
        <v>72</v>
      </c>
      <c r="D59" s="48" t="s">
        <v>50</v>
      </c>
      <c r="E59" s="33">
        <f>'7'!E58+'14'!E58</f>
        <v>2</v>
      </c>
      <c r="F59" s="170">
        <f>'7'!F58+'14'!F58</f>
        <v>2</v>
      </c>
      <c r="G59" s="49"/>
      <c r="H59" s="52"/>
      <c r="I59" s="52"/>
      <c r="J59" s="4"/>
      <c r="K59" s="40"/>
      <c r="L59" s="33">
        <f t="shared" si="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25">
      <c r="A60" s="203"/>
      <c r="B60" s="212"/>
      <c r="C60" s="47" t="s">
        <v>73</v>
      </c>
      <c r="D60" s="48" t="s">
        <v>50</v>
      </c>
      <c r="E60" s="33">
        <f>'7'!E59+'14'!E59</f>
        <v>2</v>
      </c>
      <c r="F60" s="33">
        <f>'7'!F59+'14'!F59</f>
        <v>5</v>
      </c>
      <c r="G60" s="49"/>
      <c r="H60" s="52"/>
      <c r="I60" s="52"/>
      <c r="J60" s="4"/>
      <c r="K60" s="40"/>
      <c r="L60" s="33">
        <f t="shared" si="0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ht="63" x14ac:dyDescent="0.25">
      <c r="A61" s="203"/>
      <c r="B61" s="212"/>
      <c r="C61" s="214" t="s">
        <v>74</v>
      </c>
      <c r="D61" s="214"/>
      <c r="E61" s="214"/>
      <c r="F61" s="214"/>
      <c r="G61" s="50" t="e">
        <f>(G46+G48)/2</f>
        <v>#DIV/0!</v>
      </c>
      <c r="K61" s="50">
        <f>ROUND(SUM(K49:K60)/3,2)</f>
        <v>0</v>
      </c>
      <c r="L61" s="50">
        <f>ROUND(SUM(L49:L51)/3,2)</f>
        <v>0</v>
      </c>
      <c r="M61" s="4" t="s">
        <v>280</v>
      </c>
    </row>
    <row r="62" spans="1:72" x14ac:dyDescent="0.25">
      <c r="H62" s="34"/>
      <c r="I62" s="34"/>
      <c r="J62" s="34"/>
      <c r="K62" s="34"/>
      <c r="L62" s="34"/>
      <c r="M62" s="34"/>
    </row>
    <row r="63" spans="1:72" x14ac:dyDescent="0.25">
      <c r="B63" s="196" t="s">
        <v>28</v>
      </c>
      <c r="C63" s="196"/>
    </row>
  </sheetData>
  <mergeCells count="29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H19:H21"/>
    <mergeCell ref="I19:I21"/>
    <mergeCell ref="J19:J21"/>
    <mergeCell ref="K19:K21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8">
    <tabColor theme="3" tint="0.39997558519241921"/>
  </sheetPr>
  <dimension ref="A2:CJ63"/>
  <sheetViews>
    <sheetView view="pageBreakPreview" topLeftCell="A22" zoomScale="70" zoomScaleNormal="70" zoomScaleSheetLayoutView="70" workbookViewId="0">
      <selection activeCell="E57" sqref="E57"/>
    </sheetView>
  </sheetViews>
  <sheetFormatPr defaultRowHeight="15.75" x14ac:dyDescent="0.25"/>
  <cols>
    <col min="1" max="1" width="4.85546875" style="1" customWidth="1"/>
    <col min="2" max="2" width="12.7109375" style="60" customWidth="1"/>
    <col min="3" max="3" width="89.85546875" style="1" customWidth="1"/>
    <col min="4" max="4" width="10.42578125" style="2" customWidth="1"/>
    <col min="5" max="6" width="10" style="2" customWidth="1"/>
    <col min="7" max="7" width="7.5703125" style="3" customWidth="1"/>
    <col min="8" max="10" width="10.5703125" style="4" customWidth="1"/>
    <col min="11" max="11" width="9.140625" style="4"/>
    <col min="12" max="13" width="7.42578125" style="4" customWidth="1"/>
    <col min="14" max="14" width="7.28515625" style="4" customWidth="1"/>
    <col min="15" max="16" width="9.140625" style="4"/>
    <col min="17" max="17" width="9.5703125" style="4" bestFit="1" customWidth="1"/>
    <col min="18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88" customFormat="1" ht="15" x14ac:dyDescent="0.25">
      <c r="A7" s="186" t="s">
        <v>310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7"/>
      <c r="C8" s="65"/>
      <c r="D8" s="65"/>
      <c r="E8" s="65"/>
      <c r="F8" s="65"/>
      <c r="G8" s="65"/>
      <c r="H8" s="65"/>
      <c r="I8" s="65"/>
      <c r="J8" s="65"/>
    </row>
    <row r="9" spans="1:88" customFormat="1" ht="19.5" x14ac:dyDescent="0.3">
      <c r="A9" s="76" t="s">
        <v>75</v>
      </c>
      <c r="B9" s="65"/>
      <c r="C9" s="65"/>
      <c r="D9" s="65"/>
      <c r="E9" s="65"/>
      <c r="F9" s="65"/>
      <c r="G9" s="65"/>
      <c r="H9" s="65"/>
      <c r="I9" s="65"/>
      <c r="J9" s="65"/>
    </row>
    <row r="10" spans="1:88" customFormat="1" ht="19.5" x14ac:dyDescent="0.3">
      <c r="A10" s="67" t="s">
        <v>126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88" customFormat="1" ht="19.5" x14ac:dyDescent="0.3">
      <c r="A11" s="67" t="s">
        <v>125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88" customFormat="1" ht="19.5" x14ac:dyDescent="0.3">
      <c r="A12" s="67" t="s">
        <v>111</v>
      </c>
      <c r="B12" s="67"/>
      <c r="C12" s="65"/>
      <c r="D12" s="65"/>
      <c r="E12" s="65"/>
      <c r="F12" s="65"/>
      <c r="G12" s="65"/>
      <c r="H12" s="65"/>
      <c r="I12" s="65"/>
      <c r="J12" s="65"/>
    </row>
    <row r="13" spans="1:88" customFormat="1" ht="19.5" x14ac:dyDescent="0.3">
      <c r="A13" s="67"/>
      <c r="B13" s="65"/>
      <c r="C13" s="65"/>
      <c r="D13" s="65"/>
      <c r="E13" s="65"/>
      <c r="F13" s="65"/>
      <c r="G13" s="65"/>
      <c r="H13" s="65"/>
      <c r="I13" s="65"/>
      <c r="J13" s="65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62">
        <v>1</v>
      </c>
      <c r="B18" s="62" t="s">
        <v>16</v>
      </c>
      <c r="C18" s="62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25">
      <c r="A19" s="191" t="s">
        <v>16</v>
      </c>
      <c r="B19" s="192" t="s">
        <v>75</v>
      </c>
      <c r="C19" s="8" t="s">
        <v>76</v>
      </c>
      <c r="D19" s="9">
        <v>100</v>
      </c>
      <c r="E19" s="12">
        <f>F32</f>
        <v>100</v>
      </c>
      <c r="F19" s="10">
        <f>IF(D19&gt;0,IF(E19/D19*100&gt;100,100,E19/D19*100),0)</f>
        <v>100</v>
      </c>
      <c r="G19" s="11" t="s">
        <v>21</v>
      </c>
      <c r="H19" s="215"/>
      <c r="I19" s="215"/>
      <c r="J19" s="218"/>
      <c r="K19" s="221"/>
    </row>
    <row r="20" spans="1:88" s="5" customFormat="1" ht="51.75" customHeight="1" x14ac:dyDescent="0.25">
      <c r="A20" s="191"/>
      <c r="B20" s="192"/>
      <c r="C20" s="8" t="s">
        <v>77</v>
      </c>
      <c r="D20" s="9">
        <v>10</v>
      </c>
      <c r="E20" s="9">
        <f>F35</f>
        <v>2.4</v>
      </c>
      <c r="F20" s="10">
        <f>IF(E20&gt;0,IF(D20/E20*100&gt;100,100,D20/E20*100),0)</f>
        <v>100</v>
      </c>
      <c r="G20" s="11" t="s">
        <v>21</v>
      </c>
      <c r="H20" s="216"/>
      <c r="I20" s="216"/>
      <c r="J20" s="219"/>
      <c r="K20" s="222"/>
    </row>
    <row r="21" spans="1:88" customFormat="1" ht="36" customHeight="1" x14ac:dyDescent="0.25">
      <c r="A21" s="191"/>
      <c r="B21" s="192"/>
      <c r="C21" s="8" t="s">
        <v>78</v>
      </c>
      <c r="D21" s="9">
        <v>100</v>
      </c>
      <c r="E21" s="12">
        <f>F42</f>
        <v>100</v>
      </c>
      <c r="F21" s="10">
        <f>IF(D21&gt;0,IF(E21/D21*100&gt;100,100,E21/D21*100),0)</f>
        <v>100</v>
      </c>
      <c r="G21" s="11" t="s">
        <v>21</v>
      </c>
      <c r="H21" s="217"/>
      <c r="I21" s="217"/>
      <c r="J21" s="220"/>
      <c r="K21" s="223"/>
    </row>
    <row r="22" spans="1:88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86">
        <f>E48</f>
        <v>178.58</v>
      </c>
      <c r="I22" s="86">
        <f>F48</f>
        <v>172.92</v>
      </c>
      <c r="J22" s="10">
        <f>IF(I22/H22*100&gt;100,100,I22/H22*100)</f>
        <v>96.830552133497577</v>
      </c>
      <c r="K22" s="20">
        <f>(J22+G22)/2</f>
        <v>98.415276066748788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61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73">
        <v>1</v>
      </c>
      <c r="B30" s="73" t="s">
        <v>16</v>
      </c>
      <c r="C30" s="73" t="s">
        <v>17</v>
      </c>
      <c r="D30" s="74">
        <v>4</v>
      </c>
      <c r="E30" s="74">
        <v>5</v>
      </c>
      <c r="F30" s="74">
        <v>6</v>
      </c>
      <c r="G30" s="74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25">
      <c r="A31" s="203" t="s">
        <v>16</v>
      </c>
      <c r="B31" s="212" t="s">
        <v>75</v>
      </c>
      <c r="C31" s="26" t="s">
        <v>36</v>
      </c>
      <c r="D31" s="26"/>
      <c r="E31" s="75" t="s">
        <v>115</v>
      </c>
      <c r="F31" s="75" t="s">
        <v>116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5" x14ac:dyDescent="0.25">
      <c r="A32" s="203"/>
      <c r="B32" s="212"/>
      <c r="C32" s="28" t="s">
        <v>51</v>
      </c>
      <c r="D32" s="29" t="s">
        <v>41</v>
      </c>
      <c r="E32" s="30">
        <f>E34/E33*100</f>
        <v>100</v>
      </c>
      <c r="F32" s="30">
        <f>IF(F33&gt;0,F34/F33*100,0)</f>
        <v>100</v>
      </c>
      <c r="G32" s="30">
        <f>IF(F32/E32*100&gt;100,100,F32/E32*100)</f>
        <v>100</v>
      </c>
      <c r="H32" s="4"/>
      <c r="I32" s="4"/>
      <c r="J32" s="4"/>
      <c r="K32" s="4"/>
      <c r="L32" s="4"/>
      <c r="M32" s="138"/>
      <c r="N32" s="4"/>
      <c r="O32" s="13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25">
      <c r="A33" s="203"/>
      <c r="B33" s="212"/>
      <c r="C33" s="31" t="s">
        <v>52</v>
      </c>
      <c r="D33" s="32" t="s">
        <v>53</v>
      </c>
      <c r="E33" s="38">
        <f>F33</f>
        <v>9.9402559999999998</v>
      </c>
      <c r="F33" s="165">
        <v>9.9402559999999998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17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25">
      <c r="A34" s="203"/>
      <c r="B34" s="212"/>
      <c r="C34" s="31" t="s">
        <v>54</v>
      </c>
      <c r="D34" s="32" t="s">
        <v>53</v>
      </c>
      <c r="E34" s="38">
        <f>E33</f>
        <v>9.9402559999999998</v>
      </c>
      <c r="F34" s="166">
        <f>F33</f>
        <v>9.9402559999999998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28.5" customHeight="1" x14ac:dyDescent="0.25">
      <c r="A35" s="203"/>
      <c r="B35" s="212"/>
      <c r="C35" s="28" t="s">
        <v>40</v>
      </c>
      <c r="D35" s="29" t="s">
        <v>41</v>
      </c>
      <c r="E35" s="30">
        <f>ROUND(((E38/E41)/(E40/100)),1)</f>
        <v>10</v>
      </c>
      <c r="F35" s="30">
        <f>IF(F41&gt;0,ROUND(((F38/F41)/(F40/100)),1),0)</f>
        <v>2.4</v>
      </c>
      <c r="G35" s="30">
        <f>IF(E35/F35*100&gt;100,100,E35/F35*100)</f>
        <v>100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25">
      <c r="A36" s="203"/>
      <c r="B36" s="212"/>
      <c r="C36" s="31" t="s">
        <v>42</v>
      </c>
      <c r="D36" s="32" t="s">
        <v>43</v>
      </c>
      <c r="E36" s="33">
        <f>E40*E41-E37</f>
        <v>39859.056000000004</v>
      </c>
      <c r="F36" s="33">
        <f>F40*F41-F37</f>
        <v>16105.279999999999</v>
      </c>
      <c r="G36" s="33"/>
      <c r="H36" s="4"/>
      <c r="I36" s="52"/>
      <c r="J36" s="4"/>
      <c r="K36" s="4"/>
      <c r="L36" s="4"/>
      <c r="M36" s="5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25">
      <c r="A37" s="203"/>
      <c r="B37" s="212"/>
      <c r="C37" s="31" t="s">
        <v>44</v>
      </c>
      <c r="D37" s="32" t="s">
        <v>43</v>
      </c>
      <c r="E37" s="33">
        <f>E38+E39</f>
        <v>4428.7840000000006</v>
      </c>
      <c r="F37" s="33">
        <f>F38+F39</f>
        <v>11389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25">
      <c r="A38" s="203"/>
      <c r="B38" s="212"/>
      <c r="C38" s="35" t="s">
        <v>45</v>
      </c>
      <c r="D38" s="32" t="s">
        <v>43</v>
      </c>
      <c r="E38" s="36">
        <f>E40*E41*D20%</f>
        <v>4428.7840000000006</v>
      </c>
      <c r="F38" s="169">
        <f>'8'!F35+'15'!F35+443</f>
        <v>653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25">
      <c r="A39" s="203"/>
      <c r="B39" s="212"/>
      <c r="C39" s="35" t="s">
        <v>46</v>
      </c>
      <c r="D39" s="32" t="s">
        <v>43</v>
      </c>
      <c r="E39" s="36"/>
      <c r="F39" s="169">
        <f>'8'!F36+'15'!F36+4299-8</f>
        <v>10736</v>
      </c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5.5" x14ac:dyDescent="0.25">
      <c r="A40" s="203"/>
      <c r="B40" s="212"/>
      <c r="C40" s="31" t="s">
        <v>47</v>
      </c>
      <c r="D40" s="32" t="s">
        <v>48</v>
      </c>
      <c r="E40" s="33">
        <v>248</v>
      </c>
      <c r="F40" s="170">
        <f>'5'!F37</f>
        <v>159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25">
      <c r="A41" s="203"/>
      <c r="B41" s="212"/>
      <c r="C41" s="31" t="s">
        <v>49</v>
      </c>
      <c r="D41" s="32" t="s">
        <v>50</v>
      </c>
      <c r="E41" s="175">
        <f>E48</f>
        <v>178.58</v>
      </c>
      <c r="F41" s="175">
        <f>F48</f>
        <v>172.92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5" x14ac:dyDescent="0.25">
      <c r="A42" s="203"/>
      <c r="B42" s="212"/>
      <c r="C42" s="28" t="s">
        <v>79</v>
      </c>
      <c r="D42" s="29" t="s">
        <v>41</v>
      </c>
      <c r="E42" s="30">
        <f>E45/E43*100</f>
        <v>100</v>
      </c>
      <c r="F42" s="30">
        <f>IF(F48&gt;0,IF(L61&gt;0,L61,100),0)</f>
        <v>100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25">
      <c r="A43" s="203"/>
      <c r="B43" s="212"/>
      <c r="C43" s="31" t="s">
        <v>80</v>
      </c>
      <c r="D43" s="32" t="s">
        <v>50</v>
      </c>
      <c r="E43" s="33">
        <f>E48</f>
        <v>178.58</v>
      </c>
      <c r="F43" s="33">
        <f>F48</f>
        <v>172.92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25">
      <c r="A44" s="203"/>
      <c r="B44" s="212"/>
      <c r="C44" s="31" t="s">
        <v>81</v>
      </c>
      <c r="D44" s="32" t="s">
        <v>50</v>
      </c>
      <c r="E44" s="33"/>
      <c r="F44" s="170">
        <f>ROUNDUP(K61,0)</f>
        <v>0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25">
      <c r="A45" s="203"/>
      <c r="B45" s="212"/>
      <c r="C45" s="31" t="s">
        <v>82</v>
      </c>
      <c r="D45" s="32" t="s">
        <v>50</v>
      </c>
      <c r="E45" s="33">
        <f>E43-E44</f>
        <v>178.58</v>
      </c>
      <c r="F45" s="33">
        <f>F43-F44</f>
        <v>172.92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25">
      <c r="A46" s="203"/>
      <c r="B46" s="212"/>
      <c r="C46" s="213" t="s">
        <v>12</v>
      </c>
      <c r="D46" s="213"/>
      <c r="E46" s="213"/>
      <c r="F46" s="213"/>
      <c r="G46" s="41">
        <f>(G32+G35+G42)/3</f>
        <v>100</v>
      </c>
    </row>
    <row r="47" spans="1:81" s="21" customFormat="1" ht="18" customHeight="1" x14ac:dyDescent="0.25">
      <c r="A47" s="203"/>
      <c r="B47" s="212"/>
      <c r="C47" s="42" t="s">
        <v>58</v>
      </c>
      <c r="D47" s="42"/>
      <c r="E47" s="43" t="s">
        <v>117</v>
      </c>
      <c r="F47" s="43" t="s">
        <v>118</v>
      </c>
      <c r="G47" s="43" t="s">
        <v>119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ht="51" x14ac:dyDescent="0.25">
      <c r="A48" s="203"/>
      <c r="B48" s="212"/>
      <c r="C48" s="45" t="s">
        <v>61</v>
      </c>
      <c r="D48" s="46" t="s">
        <v>50</v>
      </c>
      <c r="E48" s="87">
        <f>ROUND(((E49+E50+E51+E58+E59+E60+E52+E53+E54+E55+E56+E57)/12),2)</f>
        <v>178.58</v>
      </c>
      <c r="F48" s="87">
        <f>ROUND(((F49+F50+F51+F58+F59+F60+F52+F53+F54+F55+F56+F57)/12),2)</f>
        <v>172.92</v>
      </c>
      <c r="G48" s="30">
        <f>IF(F48/E48*100&gt;100,100,F48/E48*100)</f>
        <v>96.830552133497577</v>
      </c>
      <c r="H48" s="4" t="s">
        <v>266</v>
      </c>
      <c r="I48" s="4"/>
      <c r="J48" s="4"/>
      <c r="K48" s="157" t="s">
        <v>278</v>
      </c>
      <c r="L48" s="157" t="s">
        <v>279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25">
      <c r="A49" s="203"/>
      <c r="B49" s="212"/>
      <c r="C49" s="47" t="s">
        <v>62</v>
      </c>
      <c r="D49" s="48" t="s">
        <v>50</v>
      </c>
      <c r="E49" s="33">
        <v>152</v>
      </c>
      <c r="F49" s="170">
        <v>152</v>
      </c>
      <c r="G49" s="49"/>
      <c r="H49" s="137">
        <v>0</v>
      </c>
      <c r="I49" s="137"/>
      <c r="J49" s="4"/>
      <c r="K49" s="40"/>
      <c r="L49" s="33">
        <f>IF(K49&gt;0,100,0)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25">
      <c r="A50" s="203"/>
      <c r="B50" s="212"/>
      <c r="C50" s="47" t="s">
        <v>63</v>
      </c>
      <c r="D50" s="48" t="s">
        <v>50</v>
      </c>
      <c r="E50" s="33">
        <f>'8'!E49+'15'!E49+H50</f>
        <v>156</v>
      </c>
      <c r="F50" s="170">
        <f>'8'!F49+'15'!F49+I50</f>
        <v>156</v>
      </c>
      <c r="G50" s="49"/>
      <c r="H50" s="137">
        <v>0</v>
      </c>
      <c r="I50" s="137"/>
      <c r="J50" s="4"/>
      <c r="K50" s="40"/>
      <c r="L50" s="33">
        <f>IF(K50&gt;0,100,0)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25">
      <c r="A51" s="203"/>
      <c r="B51" s="212"/>
      <c r="C51" s="47" t="s">
        <v>64</v>
      </c>
      <c r="D51" s="48" t="s">
        <v>50</v>
      </c>
      <c r="E51" s="33">
        <f>'8'!E50+'15'!E50+H51</f>
        <v>167</v>
      </c>
      <c r="F51" s="170">
        <f>'8'!F50+'15'!F50+I51</f>
        <v>167</v>
      </c>
      <c r="G51" s="49"/>
      <c r="H51" s="137">
        <v>0</v>
      </c>
      <c r="I51" s="137"/>
      <c r="J51" s="4"/>
      <c r="K51" s="40"/>
      <c r="L51" s="33">
        <f>IF(K51&gt;0,100,0)</f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25">
      <c r="A52" s="203"/>
      <c r="B52" s="212"/>
      <c r="C52" s="47" t="s">
        <v>65</v>
      </c>
      <c r="D52" s="48" t="s">
        <v>50</v>
      </c>
      <c r="E52" s="33">
        <f>'8'!E51+'15'!E51+H52</f>
        <v>167</v>
      </c>
      <c r="F52" s="170">
        <f>'8'!F51+'15'!F51+I52</f>
        <v>166</v>
      </c>
      <c r="G52" s="49"/>
      <c r="H52" s="137">
        <v>0</v>
      </c>
      <c r="I52" s="137"/>
      <c r="J52" s="4"/>
      <c r="K52" s="40"/>
      <c r="L52" s="33">
        <f t="shared" ref="L52:L60" si="0">IF(K52&gt;0,100,0)</f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25">
      <c r="A53" s="203"/>
      <c r="B53" s="212"/>
      <c r="C53" s="47" t="s">
        <v>66</v>
      </c>
      <c r="D53" s="48" t="s">
        <v>50</v>
      </c>
      <c r="E53" s="33">
        <f>'8'!E52+'15'!E52+H53</f>
        <v>167</v>
      </c>
      <c r="F53" s="170">
        <f>'8'!F52+'15'!F52+I53</f>
        <v>164</v>
      </c>
      <c r="G53" s="49"/>
      <c r="H53" s="137">
        <v>0</v>
      </c>
      <c r="I53" s="137"/>
      <c r="J53" s="4"/>
      <c r="K53" s="40"/>
      <c r="L53" s="33">
        <f t="shared" si="0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25">
      <c r="A54" s="203"/>
      <c r="B54" s="212"/>
      <c r="C54" s="47" t="s">
        <v>67</v>
      </c>
      <c r="D54" s="48" t="s">
        <v>50</v>
      </c>
      <c r="E54" s="33">
        <f>'8'!E53+'15'!E53+H54</f>
        <v>167</v>
      </c>
      <c r="F54" s="170">
        <f>'8'!F53+'15'!F53+I54</f>
        <v>164</v>
      </c>
      <c r="G54" s="49"/>
      <c r="H54" s="137">
        <v>0</v>
      </c>
      <c r="I54" s="137"/>
      <c r="J54" s="4"/>
      <c r="K54" s="40"/>
      <c r="L54" s="33">
        <f t="shared" si="0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25">
      <c r="A55" s="203"/>
      <c r="B55" s="212"/>
      <c r="C55" s="47" t="s">
        <v>68</v>
      </c>
      <c r="D55" s="48" t="s">
        <v>50</v>
      </c>
      <c r="E55" s="33">
        <f>'8'!E54+'15'!E54+H55</f>
        <v>167</v>
      </c>
      <c r="F55" s="170">
        <f>'8'!F54+'15'!F54+I55</f>
        <v>164</v>
      </c>
      <c r="G55" s="49"/>
      <c r="H55" s="137">
        <v>0</v>
      </c>
      <c r="I55" s="137"/>
      <c r="J55" s="4"/>
      <c r="K55" s="40"/>
      <c r="L55" s="33">
        <f t="shared" si="0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25">
      <c r="A56" s="203"/>
      <c r="B56" s="212"/>
      <c r="C56" s="47" t="s">
        <v>69</v>
      </c>
      <c r="D56" s="48" t="s">
        <v>50</v>
      </c>
      <c r="E56" s="33">
        <f>'8'!E55+'15'!E55+H56</f>
        <v>167</v>
      </c>
      <c r="F56" s="170">
        <f>'8'!F55+'15'!F55+I56</f>
        <v>162</v>
      </c>
      <c r="G56" s="49"/>
      <c r="H56" s="137">
        <v>0</v>
      </c>
      <c r="I56" s="137"/>
      <c r="J56" s="4"/>
      <c r="K56" s="40"/>
      <c r="L56" s="33">
        <f t="shared" si="0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25">
      <c r="A57" s="203"/>
      <c r="B57" s="212"/>
      <c r="C57" s="47" t="s">
        <v>70</v>
      </c>
      <c r="D57" s="48" t="s">
        <v>50</v>
      </c>
      <c r="E57" s="33">
        <f>'8'!E56+'15'!E56+H57</f>
        <v>206</v>
      </c>
      <c r="F57" s="170">
        <f>'8'!F56+'15'!F56+I57</f>
        <v>197</v>
      </c>
      <c r="G57" s="49"/>
      <c r="H57" s="137">
        <v>0</v>
      </c>
      <c r="I57" s="137"/>
      <c r="J57" s="4"/>
      <c r="K57" s="40"/>
      <c r="L57" s="33">
        <f t="shared" si="0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25">
      <c r="A58" s="203"/>
      <c r="B58" s="212"/>
      <c r="C58" s="47" t="s">
        <v>71</v>
      </c>
      <c r="D58" s="48" t="s">
        <v>50</v>
      </c>
      <c r="E58" s="33">
        <f>'8'!E57+'15'!E57+H58</f>
        <v>209</v>
      </c>
      <c r="F58" s="170">
        <f>'8'!F57+'15'!F57+I58</f>
        <v>190</v>
      </c>
      <c r="G58" s="49"/>
      <c r="H58" s="137">
        <v>0</v>
      </c>
      <c r="I58" s="137"/>
      <c r="J58" s="4"/>
      <c r="K58" s="40"/>
      <c r="L58" s="33">
        <f t="shared" si="0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25">
      <c r="A59" s="203"/>
      <c r="B59" s="212"/>
      <c r="C59" s="47" t="s">
        <v>72</v>
      </c>
      <c r="D59" s="48" t="s">
        <v>50</v>
      </c>
      <c r="E59" s="33">
        <f>'8'!E58+'15'!E58+H59</f>
        <v>209</v>
      </c>
      <c r="F59" s="170">
        <f>'8'!F58+'15'!F58+I59</f>
        <v>193</v>
      </c>
      <c r="G59" s="49"/>
      <c r="H59" s="137">
        <v>0</v>
      </c>
      <c r="I59" s="137"/>
      <c r="J59" s="4"/>
      <c r="K59" s="40"/>
      <c r="L59" s="33">
        <f t="shared" si="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25">
      <c r="A60" s="203"/>
      <c r="B60" s="212"/>
      <c r="C60" s="47" t="s">
        <v>73</v>
      </c>
      <c r="D60" s="48" t="s">
        <v>50</v>
      </c>
      <c r="E60" s="33">
        <f>'8'!E59+'15'!E59+H60</f>
        <v>209</v>
      </c>
      <c r="F60" s="33">
        <f>'8'!F59+'15'!F59+I60</f>
        <v>200</v>
      </c>
      <c r="G60" s="49"/>
      <c r="H60" s="137">
        <v>0</v>
      </c>
      <c r="I60" s="137"/>
      <c r="J60" s="4"/>
      <c r="K60" s="40"/>
      <c r="L60" s="33">
        <f t="shared" si="0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ht="63" x14ac:dyDescent="0.25">
      <c r="A61" s="203"/>
      <c r="B61" s="212"/>
      <c r="C61" s="214" t="s">
        <v>74</v>
      </c>
      <c r="D61" s="214"/>
      <c r="E61" s="214"/>
      <c r="F61" s="214"/>
      <c r="G61" s="50">
        <f>(G46+G48)/2</f>
        <v>98.415276066748788</v>
      </c>
      <c r="K61" s="50">
        <f>ROUND(SUM(K49:K60)/3,2)</f>
        <v>0</v>
      </c>
      <c r="L61" s="50">
        <f>ROUND(SUM(L49:L51)/3,2)</f>
        <v>0</v>
      </c>
      <c r="M61" s="4" t="s">
        <v>280</v>
      </c>
    </row>
    <row r="62" spans="1:72" x14ac:dyDescent="0.25">
      <c r="H62" s="34"/>
      <c r="I62" s="34"/>
      <c r="J62" s="34"/>
      <c r="K62" s="34"/>
      <c r="L62" s="34"/>
      <c r="M62" s="34"/>
    </row>
    <row r="63" spans="1:72" x14ac:dyDescent="0.25">
      <c r="B63" s="196" t="s">
        <v>28</v>
      </c>
      <c r="C63" s="196"/>
    </row>
  </sheetData>
  <mergeCells count="29">
    <mergeCell ref="A2:J2"/>
    <mergeCell ref="A3:J3"/>
    <mergeCell ref="A4:J4"/>
    <mergeCell ref="A5:J5"/>
    <mergeCell ref="A7:J7"/>
    <mergeCell ref="K14:K17"/>
    <mergeCell ref="B15:B16"/>
    <mergeCell ref="C15:G16"/>
    <mergeCell ref="H15:J16"/>
    <mergeCell ref="A19:A22"/>
    <mergeCell ref="B19:B21"/>
    <mergeCell ref="A14:A17"/>
    <mergeCell ref="B14:J14"/>
    <mergeCell ref="H19:H21"/>
    <mergeCell ref="I19:I21"/>
    <mergeCell ref="J19:J21"/>
    <mergeCell ref="K19:K21"/>
    <mergeCell ref="B24:C24"/>
    <mergeCell ref="A25:G25"/>
    <mergeCell ref="A26:G26"/>
    <mergeCell ref="A27:A29"/>
    <mergeCell ref="B27:G27"/>
    <mergeCell ref="B28:B29"/>
    <mergeCell ref="C28:G28"/>
    <mergeCell ref="A31:A61"/>
    <mergeCell ref="B31:B61"/>
    <mergeCell ref="C46:F46"/>
    <mergeCell ref="C61:F61"/>
    <mergeCell ref="B63:C63"/>
  </mergeCells>
  <pageMargins left="0.7" right="0.7" top="0.75" bottom="0.75" header="0.3" footer="0.3"/>
  <pageSetup paperSize="9" scale="4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9">
    <tabColor theme="3" tint="0.39997558519241921"/>
  </sheetPr>
  <dimension ref="A2:CJ63"/>
  <sheetViews>
    <sheetView view="pageBreakPreview" topLeftCell="A19" zoomScale="60" zoomScaleNormal="70" workbookViewId="0">
      <selection activeCell="P39" sqref="P39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89.85546875" style="1" customWidth="1"/>
    <col min="4" max="4" width="10.42578125" style="2" customWidth="1"/>
    <col min="5" max="6" width="10" style="2" customWidth="1"/>
    <col min="7" max="7" width="7.5703125" style="3" customWidth="1"/>
    <col min="8" max="10" width="10.5703125" style="4" customWidth="1"/>
    <col min="11" max="11" width="10.140625" style="4" bestFit="1" customWidth="1"/>
    <col min="12" max="13" width="7.425781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67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75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126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125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238</v>
      </c>
      <c r="B12" s="67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35.25" customHeight="1" x14ac:dyDescent="0.25">
      <c r="A19" s="191" t="s">
        <v>16</v>
      </c>
      <c r="B19" s="192" t="s">
        <v>75</v>
      </c>
      <c r="C19" s="8" t="s">
        <v>76</v>
      </c>
      <c r="D19" s="9">
        <v>0</v>
      </c>
      <c r="E19" s="12">
        <f>F32</f>
        <v>0</v>
      </c>
      <c r="F19" s="10">
        <f>IF(D19&gt;0,IF(E19/D19*100&gt;100,100,E19/D19*100),0)</f>
        <v>0</v>
      </c>
      <c r="G19" s="11" t="s">
        <v>21</v>
      </c>
      <c r="H19" s="18"/>
      <c r="I19" s="18"/>
      <c r="J19" s="19"/>
      <c r="K19" s="20"/>
    </row>
    <row r="20" spans="1:88" s="5" customFormat="1" ht="51.75" customHeight="1" x14ac:dyDescent="0.25">
      <c r="A20" s="191"/>
      <c r="B20" s="192"/>
      <c r="C20" s="8" t="s">
        <v>77</v>
      </c>
      <c r="D20" s="9">
        <v>0</v>
      </c>
      <c r="E20" s="9">
        <f>F35</f>
        <v>0</v>
      </c>
      <c r="F20" s="10">
        <f>IF(E20&gt;0,IF(D20/E20*100&gt;100,100,D20/E20*100),0)</f>
        <v>0</v>
      </c>
      <c r="G20" s="11" t="s">
        <v>21</v>
      </c>
      <c r="H20" s="18"/>
      <c r="I20" s="18"/>
      <c r="J20" s="19"/>
      <c r="K20" s="20"/>
    </row>
    <row r="21" spans="1:88" customFormat="1" ht="36" customHeight="1" x14ac:dyDescent="0.25">
      <c r="A21" s="191"/>
      <c r="B21" s="192"/>
      <c r="C21" s="8" t="s">
        <v>78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08"/>
      <c r="I21" s="108"/>
      <c r="J21" s="108"/>
      <c r="K21" s="108"/>
    </row>
    <row r="22" spans="1:88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E48</f>
        <v>0</v>
      </c>
      <c r="I22" s="86">
        <f>F48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73">
        <v>1</v>
      </c>
      <c r="B30" s="73" t="s">
        <v>16</v>
      </c>
      <c r="C30" s="73" t="s">
        <v>17</v>
      </c>
      <c r="D30" s="74">
        <v>4</v>
      </c>
      <c r="E30" s="74">
        <v>5</v>
      </c>
      <c r="F30" s="74">
        <v>6</v>
      </c>
      <c r="G30" s="74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8" s="22" customFormat="1" x14ac:dyDescent="0.25">
      <c r="A31" s="203" t="s">
        <v>16</v>
      </c>
      <c r="B31" s="212" t="s">
        <v>75</v>
      </c>
      <c r="C31" s="26" t="s">
        <v>36</v>
      </c>
      <c r="D31" s="26"/>
      <c r="E31" s="75" t="s">
        <v>115</v>
      </c>
      <c r="F31" s="75" t="s">
        <v>116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8" s="22" customFormat="1" ht="25.5" x14ac:dyDescent="0.25">
      <c r="A32" s="203"/>
      <c r="B32" s="212"/>
      <c r="C32" s="28" t="s">
        <v>51</v>
      </c>
      <c r="D32" s="29" t="s">
        <v>41</v>
      </c>
      <c r="E32" s="30" t="e">
        <f>E34/E33*100</f>
        <v>#DIV/0!</v>
      </c>
      <c r="F32" s="30">
        <f>IF(F33&gt;0,F34/F33*100,0)</f>
        <v>0</v>
      </c>
      <c r="G32" s="30" t="e">
        <f>IF(F32/E32*100&gt;100,100,F32/E32*100)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s="21" customFormat="1" x14ac:dyDescent="0.25">
      <c r="A33" s="203"/>
      <c r="B33" s="212"/>
      <c r="C33" s="31" t="s">
        <v>52</v>
      </c>
      <c r="D33" s="32" t="s">
        <v>53</v>
      </c>
      <c r="E33" s="38">
        <f>F33</f>
        <v>0</v>
      </c>
      <c r="F33" s="133">
        <v>0</v>
      </c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1" customFormat="1" x14ac:dyDescent="0.25">
      <c r="A34" s="203"/>
      <c r="B34" s="212"/>
      <c r="C34" s="31" t="s">
        <v>54</v>
      </c>
      <c r="D34" s="32" t="s">
        <v>53</v>
      </c>
      <c r="E34" s="38">
        <f>E33</f>
        <v>0</v>
      </c>
      <c r="F34" s="39">
        <f>F33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s="21" customFormat="1" ht="38.25" x14ac:dyDescent="0.25">
      <c r="A35" s="203"/>
      <c r="B35" s="212"/>
      <c r="C35" s="28" t="s">
        <v>40</v>
      </c>
      <c r="D35" s="29" t="s">
        <v>41</v>
      </c>
      <c r="E35" s="30" t="e">
        <f>ROUND(((E38/E41)/(E40/100)),1)</f>
        <v>#DIV/0!</v>
      </c>
      <c r="F35" s="30">
        <f>IF(F41&gt;0,ROUND(((F38/F41)/(F40/100)),1),0)</f>
        <v>0</v>
      </c>
      <c r="G35" s="30" t="e">
        <f>IF(E35/F35*100&gt;100,100,E35/F35*100)</f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81" s="21" customFormat="1" x14ac:dyDescent="0.25">
      <c r="A36" s="203"/>
      <c r="B36" s="212"/>
      <c r="C36" s="31" t="s">
        <v>42</v>
      </c>
      <c r="D36" s="32" t="s">
        <v>43</v>
      </c>
      <c r="E36" s="33">
        <f>E40*E41-E37</f>
        <v>0</v>
      </c>
      <c r="F36" s="33">
        <f>F40*F41-F37</f>
        <v>0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81" s="21" customFormat="1" x14ac:dyDescent="0.25">
      <c r="A37" s="203"/>
      <c r="B37" s="212"/>
      <c r="C37" s="31" t="s">
        <v>44</v>
      </c>
      <c r="D37" s="32" t="s">
        <v>43</v>
      </c>
      <c r="E37" s="33">
        <f>E38+E39</f>
        <v>0</v>
      </c>
      <c r="F37" s="33">
        <f>F38+F39</f>
        <v>0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81" s="21" customFormat="1" x14ac:dyDescent="0.25">
      <c r="A38" s="203"/>
      <c r="B38" s="212"/>
      <c r="C38" s="35" t="s">
        <v>45</v>
      </c>
      <c r="D38" s="32" t="s">
        <v>43</v>
      </c>
      <c r="E38" s="36">
        <f>E40*E41*D20%</f>
        <v>0</v>
      </c>
      <c r="F38" s="37"/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81" s="21" customFormat="1" x14ac:dyDescent="0.25">
      <c r="A39" s="203"/>
      <c r="B39" s="212"/>
      <c r="C39" s="35" t="s">
        <v>46</v>
      </c>
      <c r="D39" s="32" t="s">
        <v>43</v>
      </c>
      <c r="E39" s="36"/>
      <c r="F39" s="37"/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81" s="21" customFormat="1" ht="25.5" x14ac:dyDescent="0.25">
      <c r="A40" s="203"/>
      <c r="B40" s="212"/>
      <c r="C40" s="31" t="s">
        <v>47</v>
      </c>
      <c r="D40" s="32" t="s">
        <v>48</v>
      </c>
      <c r="E40" s="33">
        <v>248</v>
      </c>
      <c r="F40" s="33">
        <v>57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81" s="21" customFormat="1" x14ac:dyDescent="0.25">
      <c r="A41" s="203"/>
      <c r="B41" s="212"/>
      <c r="C41" s="31" t="s">
        <v>49</v>
      </c>
      <c r="D41" s="32" t="s">
        <v>50</v>
      </c>
      <c r="E41" s="33">
        <f>E48</f>
        <v>0</v>
      </c>
      <c r="F41" s="33">
        <f>F48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81" s="21" customFormat="1" ht="25.5" x14ac:dyDescent="0.25">
      <c r="A42" s="203"/>
      <c r="B42" s="212"/>
      <c r="C42" s="28" t="s">
        <v>79</v>
      </c>
      <c r="D42" s="29" t="s">
        <v>41</v>
      </c>
      <c r="E42" s="30" t="e">
        <f>E45/E43*100</f>
        <v>#DIV/0!</v>
      </c>
      <c r="F42" s="30">
        <f>IF(F48&gt;0,IF(L61&gt;0,L61,100),0)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81" s="21" customFormat="1" x14ac:dyDescent="0.25">
      <c r="A43" s="203"/>
      <c r="B43" s="212"/>
      <c r="C43" s="31" t="s">
        <v>80</v>
      </c>
      <c r="D43" s="32" t="s">
        <v>50</v>
      </c>
      <c r="E43" s="33">
        <f>E48</f>
        <v>0</v>
      </c>
      <c r="F43" s="33">
        <f>F48</f>
        <v>0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81" s="21" customFormat="1" x14ac:dyDescent="0.25">
      <c r="A44" s="203"/>
      <c r="B44" s="212"/>
      <c r="C44" s="31" t="s">
        <v>81</v>
      </c>
      <c r="D44" s="32" t="s">
        <v>50</v>
      </c>
      <c r="E44" s="33"/>
      <c r="F44" s="40">
        <f>ROUNDUP(K61,0)</f>
        <v>0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81" s="21" customFormat="1" x14ac:dyDescent="0.25">
      <c r="A45" s="203"/>
      <c r="B45" s="212"/>
      <c r="C45" s="31" t="s">
        <v>82</v>
      </c>
      <c r="D45" s="32" t="s">
        <v>50</v>
      </c>
      <c r="E45" s="33">
        <f>E43-E44</f>
        <v>0</v>
      </c>
      <c r="F45" s="33">
        <f>F43-F44</f>
        <v>0</v>
      </c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81" x14ac:dyDescent="0.25">
      <c r="A46" s="203"/>
      <c r="B46" s="212"/>
      <c r="C46" s="213" t="s">
        <v>12</v>
      </c>
      <c r="D46" s="213"/>
      <c r="E46" s="213"/>
      <c r="F46" s="213"/>
      <c r="G46" s="41" t="e">
        <f>(G32+G35+G42)/3</f>
        <v>#DIV/0!</v>
      </c>
    </row>
    <row r="47" spans="1:81" s="21" customFormat="1" x14ac:dyDescent="0.25">
      <c r="A47" s="203"/>
      <c r="B47" s="212"/>
      <c r="C47" s="42" t="s">
        <v>58</v>
      </c>
      <c r="D47" s="42"/>
      <c r="E47" s="43" t="s">
        <v>117</v>
      </c>
      <c r="F47" s="43" t="s">
        <v>118</v>
      </c>
      <c r="G47" s="43" t="s">
        <v>119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81" s="21" customFormat="1" ht="51" x14ac:dyDescent="0.25">
      <c r="A48" s="203"/>
      <c r="B48" s="212"/>
      <c r="C48" s="45" t="s">
        <v>61</v>
      </c>
      <c r="D48" s="46" t="s">
        <v>50</v>
      </c>
      <c r="E48" s="87">
        <f>ROUND(((E49+E50+E51+E58+E59+E60+E52+E53+E54+E55+E56+E57)/12),2)</f>
        <v>0</v>
      </c>
      <c r="F48" s="87">
        <f>ROUND(((F49+F50+F51+F58+F59+F60+F52+F53+F54+F55+F56+F57)/3),2)</f>
        <v>0</v>
      </c>
      <c r="G48" s="30" t="e">
        <f>IF(F48/E48*100&gt;100,100,F48/E48*100)</f>
        <v>#DIV/0!</v>
      </c>
      <c r="H48" s="4"/>
      <c r="I48" s="4"/>
      <c r="J48" s="4"/>
      <c r="K48" s="157" t="s">
        <v>278</v>
      </c>
      <c r="L48" s="157" t="s">
        <v>279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1" customFormat="1" x14ac:dyDescent="0.25">
      <c r="A49" s="203"/>
      <c r="B49" s="212"/>
      <c r="C49" s="47" t="s">
        <v>62</v>
      </c>
      <c r="D49" s="48" t="s">
        <v>50</v>
      </c>
      <c r="E49" s="33">
        <f>'9'!E48</f>
        <v>0</v>
      </c>
      <c r="F49" s="40">
        <f>'9'!F48</f>
        <v>0</v>
      </c>
      <c r="G49" s="49"/>
      <c r="H49" s="52"/>
      <c r="I49" s="52"/>
      <c r="J49" s="4"/>
      <c r="K49" s="33"/>
      <c r="L49" s="33">
        <f>IF(K49&gt;0,100,0)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21" customFormat="1" x14ac:dyDescent="0.25">
      <c r="A50" s="203"/>
      <c r="B50" s="212"/>
      <c r="C50" s="47" t="s">
        <v>63</v>
      </c>
      <c r="D50" s="48" t="s">
        <v>50</v>
      </c>
      <c r="E50" s="33">
        <f>'9'!E49</f>
        <v>0</v>
      </c>
      <c r="F50" s="40">
        <f>'9'!F49</f>
        <v>0</v>
      </c>
      <c r="G50" s="49"/>
      <c r="H50" s="52"/>
      <c r="I50" s="52"/>
      <c r="J50" s="4"/>
      <c r="K50" s="33"/>
      <c r="L50" s="33">
        <f>IF(K50&gt;0,100,0)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1" customFormat="1" x14ac:dyDescent="0.25">
      <c r="A51" s="203"/>
      <c r="B51" s="212"/>
      <c r="C51" s="47" t="s">
        <v>64</v>
      </c>
      <c r="D51" s="48" t="s">
        <v>50</v>
      </c>
      <c r="E51" s="33">
        <f>'9'!E50</f>
        <v>0</v>
      </c>
      <c r="F51" s="40">
        <f>'9'!F50</f>
        <v>0</v>
      </c>
      <c r="G51" s="49"/>
      <c r="H51" s="52"/>
      <c r="I51" s="52"/>
      <c r="J51" s="4"/>
      <c r="K51" s="33"/>
      <c r="L51" s="33">
        <f>IF(K51&gt;0,100,0)</f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21" customFormat="1" x14ac:dyDescent="0.25">
      <c r="A52" s="203"/>
      <c r="B52" s="212"/>
      <c r="C52" s="47" t="s">
        <v>65</v>
      </c>
      <c r="D52" s="48" t="s">
        <v>50</v>
      </c>
      <c r="E52" s="33">
        <f>'9'!E51</f>
        <v>0</v>
      </c>
      <c r="F52" s="33">
        <f>'9'!F51</f>
        <v>0</v>
      </c>
      <c r="G52" s="49"/>
      <c r="H52" s="52"/>
      <c r="I52" s="52"/>
      <c r="J52" s="4"/>
      <c r="K52" s="33"/>
      <c r="L52" s="33">
        <f t="shared" ref="L52:L60" si="0">IF(K52&gt;0,100,0)</f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21" customFormat="1" x14ac:dyDescent="0.25">
      <c r="A53" s="203"/>
      <c r="B53" s="212"/>
      <c r="C53" s="47" t="s">
        <v>66</v>
      </c>
      <c r="D53" s="48" t="s">
        <v>50</v>
      </c>
      <c r="E53" s="33">
        <f>'9'!E52</f>
        <v>0</v>
      </c>
      <c r="F53" s="33">
        <f>'9'!F52</f>
        <v>0</v>
      </c>
      <c r="G53" s="49"/>
      <c r="H53" s="52"/>
      <c r="I53" s="52"/>
      <c r="J53" s="4"/>
      <c r="K53" s="33"/>
      <c r="L53" s="33">
        <f t="shared" si="0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1" customFormat="1" x14ac:dyDescent="0.25">
      <c r="A54" s="203"/>
      <c r="B54" s="212"/>
      <c r="C54" s="47" t="s">
        <v>67</v>
      </c>
      <c r="D54" s="48" t="s">
        <v>50</v>
      </c>
      <c r="E54" s="33">
        <f>'9'!E53</f>
        <v>0</v>
      </c>
      <c r="F54" s="33">
        <f>'9'!F53</f>
        <v>0</v>
      </c>
      <c r="G54" s="49"/>
      <c r="H54" s="52"/>
      <c r="I54" s="52"/>
      <c r="J54" s="4"/>
      <c r="K54" s="33"/>
      <c r="L54" s="33">
        <f t="shared" si="0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21" customFormat="1" x14ac:dyDescent="0.25">
      <c r="A55" s="203"/>
      <c r="B55" s="212"/>
      <c r="C55" s="47" t="s">
        <v>68</v>
      </c>
      <c r="D55" s="48" t="s">
        <v>50</v>
      </c>
      <c r="E55" s="33">
        <f>'9'!E54</f>
        <v>0</v>
      </c>
      <c r="F55" s="33">
        <f>'9'!F54</f>
        <v>0</v>
      </c>
      <c r="G55" s="49"/>
      <c r="H55" s="52"/>
      <c r="I55" s="52"/>
      <c r="J55" s="4"/>
      <c r="K55" s="33"/>
      <c r="L55" s="33">
        <f t="shared" si="0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21" customFormat="1" x14ac:dyDescent="0.25">
      <c r="A56" s="203"/>
      <c r="B56" s="212"/>
      <c r="C56" s="47" t="s">
        <v>69</v>
      </c>
      <c r="D56" s="48" t="s">
        <v>50</v>
      </c>
      <c r="E56" s="33">
        <f>'9'!E55</f>
        <v>0</v>
      </c>
      <c r="F56" s="33">
        <f>'9'!F55</f>
        <v>0</v>
      </c>
      <c r="G56" s="49"/>
      <c r="H56" s="52"/>
      <c r="I56" s="52"/>
      <c r="J56" s="4"/>
      <c r="K56" s="33"/>
      <c r="L56" s="33">
        <f t="shared" si="0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1" customFormat="1" x14ac:dyDescent="0.25">
      <c r="A57" s="203"/>
      <c r="B57" s="212"/>
      <c r="C57" s="47" t="s">
        <v>70</v>
      </c>
      <c r="D57" s="48" t="s">
        <v>50</v>
      </c>
      <c r="E57" s="33">
        <f>'9'!E56</f>
        <v>0</v>
      </c>
      <c r="F57" s="33">
        <f>'9'!F56</f>
        <v>0</v>
      </c>
      <c r="G57" s="49"/>
      <c r="H57" s="52"/>
      <c r="I57" s="52"/>
      <c r="J57" s="4"/>
      <c r="K57" s="33"/>
      <c r="L57" s="33">
        <f t="shared" si="0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21" customFormat="1" x14ac:dyDescent="0.25">
      <c r="A58" s="203"/>
      <c r="B58" s="212"/>
      <c r="C58" s="47" t="s">
        <v>71</v>
      </c>
      <c r="D58" s="48" t="s">
        <v>50</v>
      </c>
      <c r="E58" s="33">
        <f>'9'!E57</f>
        <v>0</v>
      </c>
      <c r="F58" s="33">
        <f>'9'!F57</f>
        <v>0</v>
      </c>
      <c r="G58" s="49"/>
      <c r="H58" s="52"/>
      <c r="I58" s="52"/>
      <c r="J58" s="4"/>
      <c r="K58" s="33"/>
      <c r="L58" s="33">
        <f t="shared" si="0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1" customFormat="1" x14ac:dyDescent="0.25">
      <c r="A59" s="203"/>
      <c r="B59" s="212"/>
      <c r="C59" s="47" t="s">
        <v>72</v>
      </c>
      <c r="D59" s="48" t="s">
        <v>50</v>
      </c>
      <c r="E59" s="33">
        <f>'9'!E58</f>
        <v>0</v>
      </c>
      <c r="F59" s="33">
        <f>'9'!F58</f>
        <v>0</v>
      </c>
      <c r="G59" s="49"/>
      <c r="H59" s="52"/>
      <c r="I59" s="52"/>
      <c r="J59" s="4"/>
      <c r="K59" s="33"/>
      <c r="L59" s="33">
        <f t="shared" si="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1" customFormat="1" x14ac:dyDescent="0.25">
      <c r="A60" s="203"/>
      <c r="B60" s="212"/>
      <c r="C60" s="47" t="s">
        <v>73</v>
      </c>
      <c r="D60" s="48" t="s">
        <v>50</v>
      </c>
      <c r="E60" s="33">
        <f>'9'!E59</f>
        <v>0</v>
      </c>
      <c r="F60" s="33">
        <f>'9'!F59</f>
        <v>0</v>
      </c>
      <c r="G60" s="49"/>
      <c r="H60" s="52"/>
      <c r="I60" s="52"/>
      <c r="J60" s="4"/>
      <c r="K60" s="33"/>
      <c r="L60" s="33">
        <f t="shared" si="0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ht="63" x14ac:dyDescent="0.25">
      <c r="A61" s="203"/>
      <c r="B61" s="212"/>
      <c r="C61" s="214" t="s">
        <v>74</v>
      </c>
      <c r="D61" s="214"/>
      <c r="E61" s="214"/>
      <c r="F61" s="214"/>
      <c r="G61" s="50" t="e">
        <f>(G46+G48)/2</f>
        <v>#DIV/0!</v>
      </c>
      <c r="K61" s="50">
        <f>ROUND(SUM(K49:K60)/3,2)</f>
        <v>0</v>
      </c>
      <c r="L61" s="50">
        <f>ROUND(SUM(L49:L51)/3,2)</f>
        <v>0</v>
      </c>
      <c r="M61" s="4" t="s">
        <v>280</v>
      </c>
    </row>
    <row r="62" spans="1:72" x14ac:dyDescent="0.25">
      <c r="H62" s="34"/>
      <c r="I62" s="34"/>
      <c r="J62" s="34"/>
      <c r="K62" s="34"/>
      <c r="L62" s="34"/>
      <c r="M62" s="34"/>
    </row>
    <row r="63" spans="1:72" x14ac:dyDescent="0.25">
      <c r="B63" s="196" t="s">
        <v>28</v>
      </c>
      <c r="C63" s="196"/>
    </row>
  </sheetData>
  <mergeCells count="25">
    <mergeCell ref="A31:A61"/>
    <mergeCell ref="B31:B61"/>
    <mergeCell ref="C46:F46"/>
    <mergeCell ref="C61:F61"/>
    <mergeCell ref="B63:C63"/>
    <mergeCell ref="B24:C24"/>
    <mergeCell ref="A25:G25"/>
    <mergeCell ref="A26:G26"/>
    <mergeCell ref="A27:A29"/>
    <mergeCell ref="B27:G27"/>
    <mergeCell ref="B28:B29"/>
    <mergeCell ref="C28:G28"/>
    <mergeCell ref="K14:K17"/>
    <mergeCell ref="B15:B16"/>
    <mergeCell ref="C15:G16"/>
    <mergeCell ref="H15:J16"/>
    <mergeCell ref="A19:A22"/>
    <mergeCell ref="B19:B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theme="4" tint="0.59999389629810485"/>
  </sheetPr>
  <dimension ref="A2:CJ62"/>
  <sheetViews>
    <sheetView view="pageBreakPreview" topLeftCell="A22" zoomScaleNormal="120" zoomScaleSheetLayoutView="100" workbookViewId="0">
      <selection activeCell="E48" sqref="E48:E59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92" style="1" customWidth="1"/>
    <col min="4" max="4" width="10.42578125" style="2" customWidth="1"/>
    <col min="5" max="6" width="10" style="2" customWidth="1"/>
    <col min="7" max="7" width="9.42578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106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120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235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105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122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 t="s">
        <v>111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0</v>
      </c>
      <c r="E19" s="9">
        <f>F32</f>
        <v>0</v>
      </c>
      <c r="F19" s="10">
        <f>IF(E19&gt;0,(IF(D19/E19*100&gt;100,100,D19/E19*100)),0)</f>
        <v>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0</v>
      </c>
      <c r="E20" s="12">
        <f>F39</f>
        <v>0</v>
      </c>
      <c r="F20" s="10">
        <f>IF(D20&gt;0,IF(E20/D20*100&gt;100,100,E20/D20*100),0)</f>
        <v>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E47</f>
        <v>0</v>
      </c>
      <c r="I22" s="86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 t="e">
        <f>ROUND(((E35/E38)/(E37/100)),1)</f>
        <v>#DIV/0!</v>
      </c>
      <c r="F32" s="30">
        <f>IF(F38&gt;0,ROUND(((F35/F38)/(F37/100)),1),0)</f>
        <v>0</v>
      </c>
      <c r="G32" s="30"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/>
      <c r="I33" s="3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 t="e">
        <f>E41/E40*100</f>
        <v>#DIV/0!</v>
      </c>
      <c r="F39" s="30">
        <f>IF(F40&gt;0,F41/F40*100,0)</f>
        <v>0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0</v>
      </c>
      <c r="F40" s="152">
        <v>0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0</v>
      </c>
      <c r="F41" s="153">
        <f>F40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 t="e">
        <f>ROUND((E44/E43*100),1)</f>
        <v>#DIV/0!</v>
      </c>
      <c r="F42" s="30">
        <f>IF(F43&gt;0,ROUND((F44/F43*100),1),0)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0</v>
      </c>
      <c r="F43" s="40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</v>
      </c>
      <c r="F44" s="40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 t="e">
        <f>(G32+G39+G42)/3</f>
        <v>#DIV/0!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0</v>
      </c>
      <c r="F47" s="87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/>
      <c r="G48" s="4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0</v>
      </c>
      <c r="F49" s="40"/>
      <c r="G49" s="4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40"/>
      <c r="G50" s="4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40"/>
      <c r="G51" s="4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40"/>
      <c r="G52" s="4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40"/>
      <c r="G53" s="4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40"/>
      <c r="G54" s="4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40"/>
      <c r="G55" s="4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0</v>
      </c>
      <c r="F56" s="40"/>
      <c r="G56" s="4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0</v>
      </c>
      <c r="F57" s="40"/>
      <c r="G57" s="4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0</v>
      </c>
      <c r="F58" s="40"/>
      <c r="G58" s="4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0</v>
      </c>
      <c r="F59" s="40"/>
      <c r="G59" s="4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 t="e">
        <f>(G45+G47)/2</f>
        <v>#DIV/0!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4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0" filterMode="1"/>
  <dimension ref="A1:S118"/>
  <sheetViews>
    <sheetView view="pageBreakPreview" zoomScale="60" zoomScaleNormal="60" workbookViewId="0">
      <pane xSplit="5" ySplit="3" topLeftCell="F158" activePane="bottomRight" state="frozen"/>
      <selection activeCell="F43" sqref="F43:F45"/>
      <selection pane="topRight" activeCell="F43" sqref="F43:F45"/>
      <selection pane="bottomLeft" activeCell="F43" sqref="F43:F45"/>
      <selection pane="bottomRight" activeCell="A116" sqref="A116"/>
    </sheetView>
  </sheetViews>
  <sheetFormatPr defaultRowHeight="15" x14ac:dyDescent="0.25"/>
  <cols>
    <col min="1" max="1" width="19.140625" customWidth="1"/>
    <col min="2" max="2" width="18" customWidth="1"/>
    <col min="3" max="3" width="39.7109375" customWidth="1"/>
    <col min="4" max="4" width="10.140625" customWidth="1"/>
    <col min="5" max="5" width="17.85546875" customWidth="1"/>
    <col min="6" max="6" width="108.7109375" customWidth="1"/>
    <col min="7" max="7" width="12.140625" customWidth="1"/>
    <col min="8" max="8" width="14.28515625" style="163" customWidth="1"/>
    <col min="9" max="9" width="15.42578125" style="163" customWidth="1"/>
    <col min="10" max="10" width="14" style="163" customWidth="1"/>
    <col min="11" max="11" width="14.28515625" style="163" customWidth="1"/>
    <col min="12" max="12" width="15.5703125" style="163" customWidth="1"/>
    <col min="13" max="13" width="14.5703125" customWidth="1"/>
    <col min="14" max="14" width="14.7109375" customWidth="1"/>
  </cols>
  <sheetData>
    <row r="1" spans="1:15" ht="47.25" customHeight="1" x14ac:dyDescent="0.35">
      <c r="A1" s="225" t="s">
        <v>268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95.75" customHeight="1" x14ac:dyDescent="0.25">
      <c r="A2" s="53" t="s">
        <v>83</v>
      </c>
      <c r="B2" s="53" t="s">
        <v>127</v>
      </c>
      <c r="C2" s="53" t="s">
        <v>84</v>
      </c>
      <c r="D2" s="53" t="s">
        <v>85</v>
      </c>
      <c r="E2" s="53" t="s">
        <v>86</v>
      </c>
      <c r="F2" s="53" t="s">
        <v>31</v>
      </c>
      <c r="G2" s="53" t="s">
        <v>87</v>
      </c>
      <c r="H2" s="158" t="s">
        <v>282</v>
      </c>
      <c r="I2" s="159" t="s">
        <v>283</v>
      </c>
      <c r="J2" s="158" t="s">
        <v>88</v>
      </c>
      <c r="K2" s="158" t="s">
        <v>89</v>
      </c>
      <c r="L2" s="158" t="s">
        <v>90</v>
      </c>
      <c r="M2" s="53" t="s">
        <v>91</v>
      </c>
      <c r="N2" s="53" t="s">
        <v>92</v>
      </c>
    </row>
    <row r="3" spans="1:15" ht="24" customHeight="1" x14ac:dyDescent="0.25">
      <c r="A3" s="55">
        <v>1</v>
      </c>
      <c r="B3" s="66">
        <v>2</v>
      </c>
      <c r="C3" s="54">
        <v>3</v>
      </c>
      <c r="D3" s="55">
        <v>4</v>
      </c>
      <c r="E3" s="66">
        <v>5</v>
      </c>
      <c r="F3" s="66">
        <v>6</v>
      </c>
      <c r="G3" s="55">
        <v>7</v>
      </c>
      <c r="H3" s="172">
        <v>8</v>
      </c>
      <c r="I3" s="172">
        <v>9</v>
      </c>
      <c r="J3" s="173">
        <v>10</v>
      </c>
      <c r="K3" s="172">
        <v>11</v>
      </c>
      <c r="L3" s="172">
        <v>12</v>
      </c>
      <c r="M3" s="55">
        <v>13</v>
      </c>
      <c r="N3" s="66">
        <v>14</v>
      </c>
    </row>
    <row r="4" spans="1:15" ht="55.5" hidden="1" customHeight="1" x14ac:dyDescent="0.25">
      <c r="A4" s="227" t="s">
        <v>311</v>
      </c>
      <c r="B4" s="240" t="s">
        <v>219</v>
      </c>
      <c r="C4" s="226" t="s">
        <v>128</v>
      </c>
      <c r="D4" s="228" t="s">
        <v>93</v>
      </c>
      <c r="E4" s="53" t="s">
        <v>94</v>
      </c>
      <c r="F4" s="8" t="s">
        <v>20</v>
      </c>
      <c r="G4" s="56" t="s">
        <v>95</v>
      </c>
      <c r="H4" s="160">
        <f>'1'!D19</f>
        <v>0</v>
      </c>
      <c r="I4" s="160">
        <f>'1'!E19</f>
        <v>0</v>
      </c>
      <c r="J4" s="161">
        <f>IF(I4&gt;0,IF(H4/I4*100&gt;100,100,H4/I4*100),0)</f>
        <v>0</v>
      </c>
      <c r="K4" s="230">
        <f>(J4+J5+J6)/3</f>
        <v>0</v>
      </c>
      <c r="L4" s="232">
        <f>(K4+K7)/2</f>
        <v>0</v>
      </c>
      <c r="M4" s="242" t="s">
        <v>284</v>
      </c>
      <c r="N4" s="234"/>
      <c r="O4" s="237">
        <v>1</v>
      </c>
    </row>
    <row r="5" spans="1:15" ht="39" hidden="1" customHeight="1" x14ac:dyDescent="0.25">
      <c r="A5" s="227"/>
      <c r="B5" s="240"/>
      <c r="C5" s="226"/>
      <c r="D5" s="229"/>
      <c r="E5" s="53" t="s">
        <v>94</v>
      </c>
      <c r="F5" s="8" t="s">
        <v>22</v>
      </c>
      <c r="G5" s="56" t="s">
        <v>95</v>
      </c>
      <c r="H5" s="160">
        <f>'1'!D20</f>
        <v>0</v>
      </c>
      <c r="I5" s="160">
        <f>'1'!E20</f>
        <v>0</v>
      </c>
      <c r="J5" s="161">
        <f>IF(H5&gt;0,IF(I5/H5*100&gt;100,100,I5/H5*100),0)</f>
        <v>0</v>
      </c>
      <c r="K5" s="231"/>
      <c r="L5" s="233"/>
      <c r="M5" s="243"/>
      <c r="N5" s="235"/>
      <c r="O5" s="238"/>
    </row>
    <row r="6" spans="1:15" ht="36.75" hidden="1" customHeight="1" x14ac:dyDescent="0.25">
      <c r="A6" s="227"/>
      <c r="B6" s="240"/>
      <c r="C6" s="226"/>
      <c r="D6" s="229"/>
      <c r="E6" s="53" t="s">
        <v>94</v>
      </c>
      <c r="F6" s="8" t="s">
        <v>23</v>
      </c>
      <c r="G6" s="56" t="s">
        <v>95</v>
      </c>
      <c r="H6" s="160">
        <f>'1'!D21</f>
        <v>0</v>
      </c>
      <c r="I6" s="160">
        <f>'1'!E21</f>
        <v>0</v>
      </c>
      <c r="J6" s="161">
        <f t="shared" ref="J6:J7" si="0">IF(H6&gt;0,IF(I6/H6*100&gt;100,100,I6/H6*100),0)</f>
        <v>0</v>
      </c>
      <c r="K6" s="231"/>
      <c r="L6" s="233"/>
      <c r="M6" s="243"/>
      <c r="N6" s="235"/>
      <c r="O6" s="238"/>
    </row>
    <row r="7" spans="1:15" ht="33" hidden="1" customHeight="1" x14ac:dyDescent="0.25">
      <c r="A7" s="227"/>
      <c r="B7" s="241"/>
      <c r="C7" s="227"/>
      <c r="D7" s="229"/>
      <c r="E7" s="53" t="s">
        <v>96</v>
      </c>
      <c r="F7" s="57" t="s">
        <v>97</v>
      </c>
      <c r="G7" s="56" t="s">
        <v>98</v>
      </c>
      <c r="H7" s="16">
        <f>'1'!H22</f>
        <v>0</v>
      </c>
      <c r="I7" s="16">
        <f>'1'!I22</f>
        <v>0</v>
      </c>
      <c r="J7" s="161">
        <f t="shared" si="0"/>
        <v>0</v>
      </c>
      <c r="K7" s="161">
        <f>J7</f>
        <v>0</v>
      </c>
      <c r="L7" s="233"/>
      <c r="M7" s="243"/>
      <c r="N7" s="236"/>
      <c r="O7" s="239"/>
    </row>
    <row r="8" spans="1:15" ht="52.5" hidden="1" customHeight="1" x14ac:dyDescent="0.25">
      <c r="A8" s="227"/>
      <c r="B8" s="240" t="s">
        <v>220</v>
      </c>
      <c r="C8" s="226" t="s">
        <v>129</v>
      </c>
      <c r="D8" s="228" t="s">
        <v>93</v>
      </c>
      <c r="E8" s="53" t="s">
        <v>94</v>
      </c>
      <c r="F8" s="8" t="s">
        <v>20</v>
      </c>
      <c r="G8" s="56" t="s">
        <v>95</v>
      </c>
      <c r="H8" s="160">
        <f>'2'!D19</f>
        <v>0</v>
      </c>
      <c r="I8" s="160">
        <f>'2'!E19</f>
        <v>0</v>
      </c>
      <c r="J8" s="161">
        <f>IF(I8&gt;0,IF(H8/I8*100&gt;100,100,H8/I8*100),0)</f>
        <v>0</v>
      </c>
      <c r="K8" s="230">
        <f>(J8+J9+J10)/3</f>
        <v>0</v>
      </c>
      <c r="L8" s="232">
        <f>(K8+K11)/2</f>
        <v>0</v>
      </c>
      <c r="M8" s="243"/>
      <c r="N8" s="234"/>
      <c r="O8" s="237">
        <v>2</v>
      </c>
    </row>
    <row r="9" spans="1:15" ht="39" hidden="1" customHeight="1" x14ac:dyDescent="0.25">
      <c r="A9" s="227"/>
      <c r="B9" s="240"/>
      <c r="C9" s="226"/>
      <c r="D9" s="229"/>
      <c r="E9" s="53" t="s">
        <v>94</v>
      </c>
      <c r="F9" s="8" t="s">
        <v>22</v>
      </c>
      <c r="G9" s="56" t="s">
        <v>95</v>
      </c>
      <c r="H9" s="160">
        <f>'2'!D20</f>
        <v>0</v>
      </c>
      <c r="I9" s="160">
        <f>'2'!E20</f>
        <v>0</v>
      </c>
      <c r="J9" s="161">
        <f>IF(H9&gt;0,IF(I9/H9*100&gt;100,100,I9/H9*100),0)</f>
        <v>0</v>
      </c>
      <c r="K9" s="231"/>
      <c r="L9" s="233"/>
      <c r="M9" s="243"/>
      <c r="N9" s="235"/>
      <c r="O9" s="238"/>
    </row>
    <row r="10" spans="1:15" ht="38.25" hidden="1" customHeight="1" x14ac:dyDescent="0.25">
      <c r="A10" s="227"/>
      <c r="B10" s="240"/>
      <c r="C10" s="226"/>
      <c r="D10" s="229"/>
      <c r="E10" s="53" t="s">
        <v>94</v>
      </c>
      <c r="F10" s="8" t="s">
        <v>23</v>
      </c>
      <c r="G10" s="56" t="s">
        <v>95</v>
      </c>
      <c r="H10" s="160">
        <f>'2'!D21</f>
        <v>0</v>
      </c>
      <c r="I10" s="160">
        <f>'2'!E21</f>
        <v>0</v>
      </c>
      <c r="J10" s="161">
        <f t="shared" ref="J10:J11" si="1">IF(H10&gt;0,IF(I10/H10*100&gt;100,100,I10/H10*100),0)</f>
        <v>0</v>
      </c>
      <c r="K10" s="231"/>
      <c r="L10" s="233"/>
      <c r="M10" s="243"/>
      <c r="N10" s="235"/>
      <c r="O10" s="238"/>
    </row>
    <row r="11" spans="1:15" ht="33" hidden="1" customHeight="1" x14ac:dyDescent="0.25">
      <c r="A11" s="227"/>
      <c r="B11" s="241"/>
      <c r="C11" s="227"/>
      <c r="D11" s="229"/>
      <c r="E11" s="53" t="s">
        <v>96</v>
      </c>
      <c r="F11" s="57" t="s">
        <v>97</v>
      </c>
      <c r="G11" s="56" t="s">
        <v>98</v>
      </c>
      <c r="H11" s="16">
        <f>'2'!H22</f>
        <v>0</v>
      </c>
      <c r="I11" s="16">
        <f>'2'!I22</f>
        <v>0</v>
      </c>
      <c r="J11" s="161">
        <f t="shared" si="1"/>
        <v>0</v>
      </c>
      <c r="K11" s="161">
        <f>J11</f>
        <v>0</v>
      </c>
      <c r="L11" s="233"/>
      <c r="M11" s="243"/>
      <c r="N11" s="236"/>
      <c r="O11" s="239"/>
    </row>
    <row r="12" spans="1:15" ht="54" hidden="1" customHeight="1" x14ac:dyDescent="0.25">
      <c r="A12" s="227"/>
      <c r="B12" s="240" t="s">
        <v>221</v>
      </c>
      <c r="C12" s="226" t="s">
        <v>196</v>
      </c>
      <c r="D12" s="228" t="s">
        <v>93</v>
      </c>
      <c r="E12" s="53" t="s">
        <v>94</v>
      </c>
      <c r="F12" s="8" t="s">
        <v>20</v>
      </c>
      <c r="G12" s="56" t="s">
        <v>95</v>
      </c>
      <c r="H12" s="160">
        <f>'3'!D19</f>
        <v>0</v>
      </c>
      <c r="I12" s="160">
        <f>'3'!E19</f>
        <v>0</v>
      </c>
      <c r="J12" s="161">
        <f>IF(I12&gt;0,IF(H12/I12*100&gt;100,100,H12/I12*100),0)</f>
        <v>0</v>
      </c>
      <c r="K12" s="230">
        <f>(J12+J13+J14)/3</f>
        <v>0</v>
      </c>
      <c r="L12" s="232">
        <f>(K12+K15)/2</f>
        <v>0</v>
      </c>
      <c r="M12" s="243"/>
      <c r="N12" s="234"/>
      <c r="O12" s="237">
        <v>3</v>
      </c>
    </row>
    <row r="13" spans="1:15" ht="39" hidden="1" customHeight="1" x14ac:dyDescent="0.25">
      <c r="A13" s="227"/>
      <c r="B13" s="240"/>
      <c r="C13" s="226"/>
      <c r="D13" s="229"/>
      <c r="E13" s="53" t="s">
        <v>94</v>
      </c>
      <c r="F13" s="8" t="s">
        <v>22</v>
      </c>
      <c r="G13" s="56" t="s">
        <v>95</v>
      </c>
      <c r="H13" s="160">
        <f>'3'!D20</f>
        <v>0</v>
      </c>
      <c r="I13" s="160">
        <f>'3'!E20</f>
        <v>0</v>
      </c>
      <c r="J13" s="161">
        <f>IF(H13&gt;0,IF(I13/H13*100&gt;100,100,I13/H13*100),0)</f>
        <v>0</v>
      </c>
      <c r="K13" s="231"/>
      <c r="L13" s="233"/>
      <c r="M13" s="243"/>
      <c r="N13" s="235"/>
      <c r="O13" s="238"/>
    </row>
    <row r="14" spans="1:15" ht="33.75" hidden="1" customHeight="1" x14ac:dyDescent="0.25">
      <c r="A14" s="227"/>
      <c r="B14" s="240"/>
      <c r="C14" s="226"/>
      <c r="D14" s="229"/>
      <c r="E14" s="53" t="s">
        <v>94</v>
      </c>
      <c r="F14" s="8" t="s">
        <v>23</v>
      </c>
      <c r="G14" s="56" t="s">
        <v>95</v>
      </c>
      <c r="H14" s="160">
        <f>'3'!D21</f>
        <v>0</v>
      </c>
      <c r="I14" s="160">
        <f>'3'!E21</f>
        <v>0</v>
      </c>
      <c r="J14" s="161">
        <f t="shared" ref="J14:J15" si="2">IF(H14&gt;0,IF(I14/H14*100&gt;100,100,I14/H14*100),0)</f>
        <v>0</v>
      </c>
      <c r="K14" s="231"/>
      <c r="L14" s="233"/>
      <c r="M14" s="243"/>
      <c r="N14" s="235"/>
      <c r="O14" s="238"/>
    </row>
    <row r="15" spans="1:15" ht="33" hidden="1" customHeight="1" x14ac:dyDescent="0.25">
      <c r="A15" s="227"/>
      <c r="B15" s="241"/>
      <c r="C15" s="227"/>
      <c r="D15" s="229"/>
      <c r="E15" s="53" t="s">
        <v>96</v>
      </c>
      <c r="F15" s="57" t="s">
        <v>97</v>
      </c>
      <c r="G15" s="56" t="s">
        <v>98</v>
      </c>
      <c r="H15" s="16">
        <f>'3'!H22</f>
        <v>0</v>
      </c>
      <c r="I15" s="16">
        <f>'3'!I22</f>
        <v>0</v>
      </c>
      <c r="J15" s="161">
        <f t="shared" si="2"/>
        <v>0</v>
      </c>
      <c r="K15" s="161">
        <f>J15</f>
        <v>0</v>
      </c>
      <c r="L15" s="233"/>
      <c r="M15" s="243"/>
      <c r="N15" s="236"/>
      <c r="O15" s="239"/>
    </row>
    <row r="16" spans="1:15" ht="49.5" hidden="1" customHeight="1" x14ac:dyDescent="0.25">
      <c r="A16" s="227"/>
      <c r="B16" s="240" t="s">
        <v>222</v>
      </c>
      <c r="C16" s="226" t="s">
        <v>197</v>
      </c>
      <c r="D16" s="228" t="s">
        <v>93</v>
      </c>
      <c r="E16" s="53" t="s">
        <v>94</v>
      </c>
      <c r="F16" s="8" t="s">
        <v>20</v>
      </c>
      <c r="G16" s="56" t="s">
        <v>95</v>
      </c>
      <c r="H16" s="160">
        <f>'4'!D19</f>
        <v>0</v>
      </c>
      <c r="I16" s="160">
        <f>'4'!E19</f>
        <v>0</v>
      </c>
      <c r="J16" s="161">
        <f t="shared" ref="J16" si="3">IF(I16&gt;0,IF(H16/I16*100&gt;100,100,H16/I16*100),0)</f>
        <v>0</v>
      </c>
      <c r="K16" s="230">
        <f>(J16+J17+J18)/3</f>
        <v>0</v>
      </c>
      <c r="L16" s="232">
        <f>(K16+K19)/2</f>
        <v>0</v>
      </c>
      <c r="M16" s="243"/>
      <c r="N16" s="234"/>
      <c r="O16" s="237">
        <v>4</v>
      </c>
    </row>
    <row r="17" spans="1:15" ht="39" hidden="1" customHeight="1" x14ac:dyDescent="0.25">
      <c r="A17" s="227"/>
      <c r="B17" s="240"/>
      <c r="C17" s="226"/>
      <c r="D17" s="229"/>
      <c r="E17" s="53" t="s">
        <v>94</v>
      </c>
      <c r="F17" s="8" t="s">
        <v>22</v>
      </c>
      <c r="G17" s="56" t="s">
        <v>95</v>
      </c>
      <c r="H17" s="160">
        <f>'4'!D20</f>
        <v>0</v>
      </c>
      <c r="I17" s="160">
        <f>'4'!E20</f>
        <v>0</v>
      </c>
      <c r="J17" s="161">
        <f t="shared" ref="J17:J79" si="4">IF(H17&gt;0,IF(I17/H17*100&gt;100,100,I17/H17*100),0)</f>
        <v>0</v>
      </c>
      <c r="K17" s="231"/>
      <c r="L17" s="233"/>
      <c r="M17" s="243"/>
      <c r="N17" s="235"/>
      <c r="O17" s="238"/>
    </row>
    <row r="18" spans="1:15" ht="32.25" hidden="1" customHeight="1" x14ac:dyDescent="0.25">
      <c r="A18" s="227"/>
      <c r="B18" s="240"/>
      <c r="C18" s="226"/>
      <c r="D18" s="229"/>
      <c r="E18" s="53" t="s">
        <v>94</v>
      </c>
      <c r="F18" s="8" t="s">
        <v>23</v>
      </c>
      <c r="G18" s="56" t="s">
        <v>95</v>
      </c>
      <c r="H18" s="160">
        <f>'4'!D21</f>
        <v>0</v>
      </c>
      <c r="I18" s="160">
        <f>'4'!E21</f>
        <v>0</v>
      </c>
      <c r="J18" s="161">
        <f t="shared" si="4"/>
        <v>0</v>
      </c>
      <c r="K18" s="231"/>
      <c r="L18" s="233"/>
      <c r="M18" s="243"/>
      <c r="N18" s="235"/>
      <c r="O18" s="238"/>
    </row>
    <row r="19" spans="1:15" ht="33" hidden="1" customHeight="1" x14ac:dyDescent="0.25">
      <c r="A19" s="227"/>
      <c r="B19" s="241"/>
      <c r="C19" s="227"/>
      <c r="D19" s="229"/>
      <c r="E19" s="53" t="s">
        <v>96</v>
      </c>
      <c r="F19" s="57" t="s">
        <v>97</v>
      </c>
      <c r="G19" s="56" t="s">
        <v>98</v>
      </c>
      <c r="H19" s="16">
        <f>'4'!H22</f>
        <v>0</v>
      </c>
      <c r="I19" s="16">
        <f>'4'!I22</f>
        <v>0</v>
      </c>
      <c r="J19" s="161">
        <f t="shared" si="4"/>
        <v>0</v>
      </c>
      <c r="K19" s="161">
        <f>J19</f>
        <v>0</v>
      </c>
      <c r="L19" s="233"/>
      <c r="M19" s="243"/>
      <c r="N19" s="236"/>
      <c r="O19" s="239"/>
    </row>
    <row r="20" spans="1:15" ht="52.5" customHeight="1" x14ac:dyDescent="0.25">
      <c r="A20" s="227"/>
      <c r="B20" s="240" t="s">
        <v>223</v>
      </c>
      <c r="C20" s="226" t="s">
        <v>198</v>
      </c>
      <c r="D20" s="228" t="s">
        <v>93</v>
      </c>
      <c r="E20" s="53" t="s">
        <v>94</v>
      </c>
      <c r="F20" s="8" t="s">
        <v>20</v>
      </c>
      <c r="G20" s="56" t="s">
        <v>95</v>
      </c>
      <c r="H20" s="160">
        <f>'5'!D19</f>
        <v>10</v>
      </c>
      <c r="I20" s="160">
        <f>'5'!E19</f>
        <v>1.7</v>
      </c>
      <c r="J20" s="161">
        <f>IF(I20&gt;0,IF(H20/I20*100&gt;100,100,H20/I20*100),100)</f>
        <v>100</v>
      </c>
      <c r="K20" s="230">
        <f>(J20+J21+J22)/3</f>
        <v>100</v>
      </c>
      <c r="L20" s="232">
        <f>(K20+K23)/2</f>
        <v>100</v>
      </c>
      <c r="M20" s="243"/>
      <c r="N20" s="234"/>
      <c r="O20" s="237">
        <v>5</v>
      </c>
    </row>
    <row r="21" spans="1:15" ht="39" customHeight="1" x14ac:dyDescent="0.25">
      <c r="A21" s="227"/>
      <c r="B21" s="240"/>
      <c r="C21" s="226"/>
      <c r="D21" s="229"/>
      <c r="E21" s="53" t="s">
        <v>94</v>
      </c>
      <c r="F21" s="8" t="s">
        <v>22</v>
      </c>
      <c r="G21" s="56" t="s">
        <v>95</v>
      </c>
      <c r="H21" s="160">
        <f>'5'!D20</f>
        <v>100</v>
      </c>
      <c r="I21" s="160">
        <f>'5'!E20</f>
        <v>100</v>
      </c>
      <c r="J21" s="161">
        <f t="shared" ref="J21:J23" si="5">IF(H21&gt;0,IF(I21/H21*100&gt;100,100,I21/H21*100),0)</f>
        <v>100</v>
      </c>
      <c r="K21" s="231"/>
      <c r="L21" s="233"/>
      <c r="M21" s="243"/>
      <c r="N21" s="235"/>
      <c r="O21" s="238"/>
    </row>
    <row r="22" spans="1:15" ht="33.75" customHeight="1" x14ac:dyDescent="0.25">
      <c r="A22" s="227"/>
      <c r="B22" s="240"/>
      <c r="C22" s="226"/>
      <c r="D22" s="229"/>
      <c r="E22" s="53" t="s">
        <v>94</v>
      </c>
      <c r="F22" s="8" t="s">
        <v>23</v>
      </c>
      <c r="G22" s="56" t="s">
        <v>95</v>
      </c>
      <c r="H22" s="160">
        <f>'5'!D21</f>
        <v>33.299999999999997</v>
      </c>
      <c r="I22" s="160">
        <f>'5'!E21</f>
        <v>33.299999999999997</v>
      </c>
      <c r="J22" s="161">
        <f t="shared" si="5"/>
        <v>100</v>
      </c>
      <c r="K22" s="231"/>
      <c r="L22" s="233"/>
      <c r="M22" s="243"/>
      <c r="N22" s="235"/>
      <c r="O22" s="238"/>
    </row>
    <row r="23" spans="1:15" ht="33" customHeight="1" x14ac:dyDescent="0.25">
      <c r="A23" s="227"/>
      <c r="B23" s="241"/>
      <c r="C23" s="227"/>
      <c r="D23" s="229"/>
      <c r="E23" s="53" t="s">
        <v>96</v>
      </c>
      <c r="F23" s="57" t="s">
        <v>97</v>
      </c>
      <c r="G23" s="56" t="s">
        <v>98</v>
      </c>
      <c r="H23" s="16">
        <f>'5'!H22</f>
        <v>3.67</v>
      </c>
      <c r="I23" s="16">
        <f>'5'!I22</f>
        <v>4</v>
      </c>
      <c r="J23" s="161">
        <f t="shared" si="5"/>
        <v>100</v>
      </c>
      <c r="K23" s="161">
        <f>J23</f>
        <v>100</v>
      </c>
      <c r="L23" s="233"/>
      <c r="M23" s="243"/>
      <c r="N23" s="236"/>
      <c r="O23" s="239"/>
    </row>
    <row r="24" spans="1:15" ht="52.5" customHeight="1" x14ac:dyDescent="0.25">
      <c r="A24" s="227"/>
      <c r="B24" s="240" t="s">
        <v>224</v>
      </c>
      <c r="C24" s="226" t="s">
        <v>199</v>
      </c>
      <c r="D24" s="228" t="s">
        <v>93</v>
      </c>
      <c r="E24" s="53" t="s">
        <v>94</v>
      </c>
      <c r="F24" s="8" t="s">
        <v>20</v>
      </c>
      <c r="G24" s="56" t="s">
        <v>95</v>
      </c>
      <c r="H24" s="160">
        <f>'6'!D19</f>
        <v>10</v>
      </c>
      <c r="I24" s="160">
        <f>'6'!E19</f>
        <v>1.1000000000000001</v>
      </c>
      <c r="J24" s="161">
        <f>IF(I24&gt;0,IF(H24/I24*100&gt;100,100,H24/I24*100),100)</f>
        <v>100</v>
      </c>
      <c r="K24" s="230">
        <f>(J24+J25+J26)/3</f>
        <v>100</v>
      </c>
      <c r="L24" s="232">
        <f>(K24+K27)/2</f>
        <v>99.125262421273618</v>
      </c>
      <c r="M24" s="243"/>
      <c r="N24" s="234"/>
      <c r="O24" s="237">
        <v>6</v>
      </c>
    </row>
    <row r="25" spans="1:15" ht="39" customHeight="1" x14ac:dyDescent="0.25">
      <c r="A25" s="227"/>
      <c r="B25" s="240"/>
      <c r="C25" s="226"/>
      <c r="D25" s="229"/>
      <c r="E25" s="53" t="s">
        <v>94</v>
      </c>
      <c r="F25" s="8" t="s">
        <v>22</v>
      </c>
      <c r="G25" s="56" t="s">
        <v>95</v>
      </c>
      <c r="H25" s="160">
        <f>'6'!D20</f>
        <v>100</v>
      </c>
      <c r="I25" s="160">
        <f>'6'!E20</f>
        <v>100</v>
      </c>
      <c r="J25" s="161">
        <f t="shared" ref="J25" si="6">IF(H25&gt;0,IF(I25/H25*100&gt;100,100,I25/H25*100),0)</f>
        <v>100</v>
      </c>
      <c r="K25" s="231"/>
      <c r="L25" s="233"/>
      <c r="M25" s="243"/>
      <c r="N25" s="235"/>
      <c r="O25" s="238"/>
    </row>
    <row r="26" spans="1:15" ht="35.25" customHeight="1" x14ac:dyDescent="0.25">
      <c r="A26" s="227"/>
      <c r="B26" s="240"/>
      <c r="C26" s="226"/>
      <c r="D26" s="229"/>
      <c r="E26" s="53" t="s">
        <v>94</v>
      </c>
      <c r="F26" s="8" t="s">
        <v>23</v>
      </c>
      <c r="G26" s="56" t="s">
        <v>95</v>
      </c>
      <c r="H26" s="160">
        <f>'6'!D21</f>
        <v>33.299999999999997</v>
      </c>
      <c r="I26" s="160">
        <f>'6'!E21</f>
        <v>33.299999999999997</v>
      </c>
      <c r="J26" s="161">
        <f t="shared" si="4"/>
        <v>100</v>
      </c>
      <c r="K26" s="231"/>
      <c r="L26" s="233"/>
      <c r="M26" s="243"/>
      <c r="N26" s="235"/>
      <c r="O26" s="238"/>
    </row>
    <row r="27" spans="1:15" ht="33" customHeight="1" x14ac:dyDescent="0.25">
      <c r="A27" s="227"/>
      <c r="B27" s="241"/>
      <c r="C27" s="227"/>
      <c r="D27" s="229"/>
      <c r="E27" s="53" t="s">
        <v>96</v>
      </c>
      <c r="F27" s="57" t="s">
        <v>97</v>
      </c>
      <c r="G27" s="56" t="s">
        <v>98</v>
      </c>
      <c r="H27" s="16">
        <f>'6'!H22</f>
        <v>28.58</v>
      </c>
      <c r="I27" s="16">
        <f>'6'!I22</f>
        <v>28.08</v>
      </c>
      <c r="J27" s="161">
        <f t="shared" si="4"/>
        <v>98.250524842547236</v>
      </c>
      <c r="K27" s="161">
        <f>J27</f>
        <v>98.250524842547236</v>
      </c>
      <c r="L27" s="233"/>
      <c r="M27" s="243"/>
      <c r="N27" s="236"/>
      <c r="O27" s="239"/>
    </row>
    <row r="28" spans="1:15" ht="51" customHeight="1" x14ac:dyDescent="0.25">
      <c r="A28" s="227"/>
      <c r="B28" s="240" t="s">
        <v>225</v>
      </c>
      <c r="C28" s="226" t="s">
        <v>200</v>
      </c>
      <c r="D28" s="228" t="s">
        <v>93</v>
      </c>
      <c r="E28" s="53" t="s">
        <v>94</v>
      </c>
      <c r="F28" s="8" t="s">
        <v>20</v>
      </c>
      <c r="G28" s="56" t="s">
        <v>95</v>
      </c>
      <c r="H28" s="160">
        <f>'7'!D19</f>
        <v>10</v>
      </c>
      <c r="I28" s="160">
        <f>'7'!E19</f>
        <v>0</v>
      </c>
      <c r="J28" s="161">
        <f>IF(I28&gt;0,IF(H28/I28*100&gt;100,100,H28/I28*100),100)</f>
        <v>100</v>
      </c>
      <c r="K28" s="230">
        <f>(J28+J29+J30)/3</f>
        <v>100</v>
      </c>
      <c r="L28" s="232">
        <f>(K28+K31)/2</f>
        <v>100</v>
      </c>
      <c r="M28" s="243"/>
      <c r="N28" s="234"/>
      <c r="O28" s="237">
        <v>7</v>
      </c>
    </row>
    <row r="29" spans="1:15" ht="39" customHeight="1" x14ac:dyDescent="0.25">
      <c r="A29" s="227"/>
      <c r="B29" s="240"/>
      <c r="C29" s="226"/>
      <c r="D29" s="229"/>
      <c r="E29" s="53" t="s">
        <v>94</v>
      </c>
      <c r="F29" s="8" t="s">
        <v>22</v>
      </c>
      <c r="G29" s="56" t="s">
        <v>95</v>
      </c>
      <c r="H29" s="160">
        <f>'7'!D20</f>
        <v>100</v>
      </c>
      <c r="I29" s="160">
        <f>'7'!E20</f>
        <v>100</v>
      </c>
      <c r="J29" s="161">
        <f t="shared" ref="J29:J31" si="7">IF(H29&gt;0,IF(I29/H29*100&gt;100,100,I29/H29*100),0)</f>
        <v>100</v>
      </c>
      <c r="K29" s="231"/>
      <c r="L29" s="233"/>
      <c r="M29" s="243"/>
      <c r="N29" s="235"/>
      <c r="O29" s="238"/>
    </row>
    <row r="30" spans="1:15" ht="33.75" customHeight="1" x14ac:dyDescent="0.25">
      <c r="A30" s="227"/>
      <c r="B30" s="240"/>
      <c r="C30" s="226"/>
      <c r="D30" s="229"/>
      <c r="E30" s="53" t="s">
        <v>94</v>
      </c>
      <c r="F30" s="8" t="s">
        <v>23</v>
      </c>
      <c r="G30" s="56" t="s">
        <v>95</v>
      </c>
      <c r="H30" s="160">
        <f>'7'!D21</f>
        <v>50</v>
      </c>
      <c r="I30" s="160">
        <f>'7'!E21</f>
        <v>50</v>
      </c>
      <c r="J30" s="161">
        <f t="shared" si="7"/>
        <v>100</v>
      </c>
      <c r="K30" s="231"/>
      <c r="L30" s="233"/>
      <c r="M30" s="243"/>
      <c r="N30" s="235"/>
      <c r="O30" s="238"/>
    </row>
    <row r="31" spans="1:15" ht="33" customHeight="1" x14ac:dyDescent="0.25">
      <c r="A31" s="227"/>
      <c r="B31" s="241"/>
      <c r="C31" s="227"/>
      <c r="D31" s="229"/>
      <c r="E31" s="53" t="s">
        <v>96</v>
      </c>
      <c r="F31" s="57" t="s">
        <v>97</v>
      </c>
      <c r="G31" s="56" t="s">
        <v>98</v>
      </c>
      <c r="H31" s="16">
        <f>'7'!H22</f>
        <v>1</v>
      </c>
      <c r="I31" s="16">
        <f>'7'!I22</f>
        <v>1.25</v>
      </c>
      <c r="J31" s="161">
        <f t="shared" si="7"/>
        <v>100</v>
      </c>
      <c r="K31" s="161">
        <f>J31</f>
        <v>100</v>
      </c>
      <c r="L31" s="233"/>
      <c r="M31" s="243"/>
      <c r="N31" s="236"/>
      <c r="O31" s="239"/>
    </row>
    <row r="32" spans="1:15" ht="54" customHeight="1" x14ac:dyDescent="0.25">
      <c r="A32" s="227"/>
      <c r="B32" s="240" t="s">
        <v>226</v>
      </c>
      <c r="C32" s="226" t="s">
        <v>201</v>
      </c>
      <c r="D32" s="228" t="s">
        <v>93</v>
      </c>
      <c r="E32" s="53" t="s">
        <v>94</v>
      </c>
      <c r="F32" s="8" t="s">
        <v>20</v>
      </c>
      <c r="G32" s="56" t="s">
        <v>95</v>
      </c>
      <c r="H32" s="160">
        <f>'8'!D19</f>
        <v>10</v>
      </c>
      <c r="I32" s="160">
        <f>'8'!E19</f>
        <v>0.8</v>
      </c>
      <c r="J32" s="161">
        <f>IF(I32&gt;0,IF(H32/I32*100&gt;100,100,H32/I32*100),100)</f>
        <v>100</v>
      </c>
      <c r="K32" s="230">
        <f>(J32+J33+J34)/3</f>
        <v>94.458333333333329</v>
      </c>
      <c r="L32" s="232">
        <f>(K32+K35)/2</f>
        <v>95.513584215834584</v>
      </c>
      <c r="M32" s="243"/>
      <c r="N32" s="234"/>
      <c r="O32" s="237">
        <v>8</v>
      </c>
    </row>
    <row r="33" spans="1:15" ht="39" customHeight="1" x14ac:dyDescent="0.25">
      <c r="A33" s="227"/>
      <c r="B33" s="240"/>
      <c r="C33" s="226"/>
      <c r="D33" s="229"/>
      <c r="E33" s="53" t="s">
        <v>94</v>
      </c>
      <c r="F33" s="8" t="s">
        <v>22</v>
      </c>
      <c r="G33" s="56" t="s">
        <v>95</v>
      </c>
      <c r="H33" s="160">
        <f>'8'!D20</f>
        <v>100</v>
      </c>
      <c r="I33" s="160">
        <f>'8'!E20</f>
        <v>100</v>
      </c>
      <c r="J33" s="161">
        <f t="shared" ref="J33" si="8">IF(H33&gt;0,IF(I33/H33*100&gt;100,100,I33/H33*100),0)</f>
        <v>100</v>
      </c>
      <c r="K33" s="231"/>
      <c r="L33" s="233"/>
      <c r="M33" s="243"/>
      <c r="N33" s="235"/>
      <c r="O33" s="238"/>
    </row>
    <row r="34" spans="1:15" ht="33.75" customHeight="1" x14ac:dyDescent="0.25">
      <c r="A34" s="227"/>
      <c r="B34" s="240"/>
      <c r="C34" s="226"/>
      <c r="D34" s="229"/>
      <c r="E34" s="53" t="s">
        <v>94</v>
      </c>
      <c r="F34" s="8" t="s">
        <v>23</v>
      </c>
      <c r="G34" s="56" t="s">
        <v>95</v>
      </c>
      <c r="H34" s="160">
        <f>'8'!D21</f>
        <v>80</v>
      </c>
      <c r="I34" s="160">
        <f>'8'!E21</f>
        <v>66.7</v>
      </c>
      <c r="J34" s="161">
        <f t="shared" si="4"/>
        <v>83.375</v>
      </c>
      <c r="K34" s="231"/>
      <c r="L34" s="233"/>
      <c r="M34" s="243"/>
      <c r="N34" s="235"/>
      <c r="O34" s="238"/>
    </row>
    <row r="35" spans="1:15" ht="33" customHeight="1" x14ac:dyDescent="0.25">
      <c r="A35" s="227"/>
      <c r="B35" s="241"/>
      <c r="C35" s="227"/>
      <c r="D35" s="229"/>
      <c r="E35" s="53" t="s">
        <v>96</v>
      </c>
      <c r="F35" s="57" t="s">
        <v>97</v>
      </c>
      <c r="G35" s="56" t="s">
        <v>98</v>
      </c>
      <c r="H35" s="16">
        <f>'8'!H22</f>
        <v>165.25</v>
      </c>
      <c r="I35" s="16">
        <f>'8'!I22</f>
        <v>159.58000000000001</v>
      </c>
      <c r="J35" s="161">
        <f t="shared" si="4"/>
        <v>96.568835098335853</v>
      </c>
      <c r="K35" s="161">
        <f>J35</f>
        <v>96.568835098335853</v>
      </c>
      <c r="L35" s="233"/>
      <c r="M35" s="243"/>
      <c r="N35" s="236"/>
      <c r="O35" s="239"/>
    </row>
    <row r="36" spans="1:15" ht="49.5" hidden="1" customHeight="1" x14ac:dyDescent="0.25">
      <c r="A36" s="227"/>
      <c r="B36" s="240" t="s">
        <v>252</v>
      </c>
      <c r="C36" s="226" t="s">
        <v>253</v>
      </c>
      <c r="D36" s="228" t="s">
        <v>93</v>
      </c>
      <c r="E36" s="53" t="s">
        <v>94</v>
      </c>
      <c r="F36" s="8" t="s">
        <v>20</v>
      </c>
      <c r="G36" s="56" t="s">
        <v>95</v>
      </c>
      <c r="H36" s="160">
        <f>'9'!D19</f>
        <v>0</v>
      </c>
      <c r="I36" s="160">
        <f>'9'!E19</f>
        <v>0</v>
      </c>
      <c r="J36" s="161">
        <f t="shared" ref="J36" si="9">IF(I36&gt;0,IF(H36/I36*100&gt;100,100,H36/I36*100),0)</f>
        <v>0</v>
      </c>
      <c r="K36" s="230">
        <f>(J36+J37+J38)/3</f>
        <v>0</v>
      </c>
      <c r="L36" s="232">
        <f>(K36+K39)/2</f>
        <v>0</v>
      </c>
      <c r="M36" s="243"/>
      <c r="N36" s="234"/>
      <c r="O36" s="237">
        <v>9</v>
      </c>
    </row>
    <row r="37" spans="1:15" ht="39" hidden="1" customHeight="1" x14ac:dyDescent="0.25">
      <c r="A37" s="227"/>
      <c r="B37" s="240"/>
      <c r="C37" s="226"/>
      <c r="D37" s="229"/>
      <c r="E37" s="53" t="s">
        <v>94</v>
      </c>
      <c r="F37" s="8" t="s">
        <v>22</v>
      </c>
      <c r="G37" s="56" t="s">
        <v>95</v>
      </c>
      <c r="H37" s="160">
        <f>'9'!D20</f>
        <v>0</v>
      </c>
      <c r="I37" s="160">
        <f>'9'!E20</f>
        <v>0</v>
      </c>
      <c r="J37" s="161">
        <f t="shared" ref="J37" si="10">IF(H37&gt;0,IF(I37/H37*100&gt;100,100,I37/H37*100),0)</f>
        <v>0</v>
      </c>
      <c r="K37" s="231"/>
      <c r="L37" s="233"/>
      <c r="M37" s="243"/>
      <c r="N37" s="235"/>
      <c r="O37" s="238"/>
    </row>
    <row r="38" spans="1:15" ht="36.75" hidden="1" customHeight="1" x14ac:dyDescent="0.25">
      <c r="A38" s="227"/>
      <c r="B38" s="240"/>
      <c r="C38" s="226"/>
      <c r="D38" s="229"/>
      <c r="E38" s="53" t="s">
        <v>94</v>
      </c>
      <c r="F38" s="8" t="s">
        <v>23</v>
      </c>
      <c r="G38" s="56" t="s">
        <v>95</v>
      </c>
      <c r="H38" s="160">
        <f>'9'!D21</f>
        <v>0</v>
      </c>
      <c r="I38" s="160">
        <f>'9'!E21</f>
        <v>0</v>
      </c>
      <c r="J38" s="161">
        <f t="shared" si="4"/>
        <v>0</v>
      </c>
      <c r="K38" s="231"/>
      <c r="L38" s="233"/>
      <c r="M38" s="243"/>
      <c r="N38" s="235"/>
      <c r="O38" s="238"/>
    </row>
    <row r="39" spans="1:15" ht="33" hidden="1" customHeight="1" x14ac:dyDescent="0.25">
      <c r="A39" s="227"/>
      <c r="B39" s="241"/>
      <c r="C39" s="227"/>
      <c r="D39" s="229"/>
      <c r="E39" s="53" t="s">
        <v>96</v>
      </c>
      <c r="F39" s="57" t="s">
        <v>97</v>
      </c>
      <c r="G39" s="56" t="s">
        <v>98</v>
      </c>
      <c r="H39" s="16">
        <f>'9'!H22</f>
        <v>0</v>
      </c>
      <c r="I39" s="16">
        <f>'9'!I22</f>
        <v>0</v>
      </c>
      <c r="J39" s="161">
        <f t="shared" si="4"/>
        <v>0</v>
      </c>
      <c r="K39" s="161">
        <f>J39</f>
        <v>0</v>
      </c>
      <c r="L39" s="233"/>
      <c r="M39" s="243"/>
      <c r="N39" s="236"/>
      <c r="O39" s="239"/>
    </row>
    <row r="40" spans="1:15" ht="51" hidden="1" customHeight="1" x14ac:dyDescent="0.25">
      <c r="A40" s="227"/>
      <c r="B40" s="240" t="s">
        <v>227</v>
      </c>
      <c r="C40" s="226" t="s">
        <v>202</v>
      </c>
      <c r="D40" s="228" t="s">
        <v>93</v>
      </c>
      <c r="E40" s="53" t="s">
        <v>94</v>
      </c>
      <c r="F40" s="8" t="s">
        <v>20</v>
      </c>
      <c r="G40" s="56" t="s">
        <v>95</v>
      </c>
      <c r="H40" s="160">
        <f>'10'!D19</f>
        <v>0</v>
      </c>
      <c r="I40" s="160">
        <f>'10'!E19</f>
        <v>0</v>
      </c>
      <c r="J40" s="161">
        <f t="shared" ref="J40" si="11">IF(I40&gt;0,IF(H40/I40*100&gt;100,100,H40/I40*100),0)</f>
        <v>0</v>
      </c>
      <c r="K40" s="230">
        <f>(J40+J41+J42)/3</f>
        <v>0</v>
      </c>
      <c r="L40" s="232">
        <f>(K40+K43)/2</f>
        <v>0</v>
      </c>
      <c r="M40" s="243"/>
      <c r="N40" s="234"/>
      <c r="O40" s="237">
        <v>10</v>
      </c>
    </row>
    <row r="41" spans="1:15" ht="39" hidden="1" customHeight="1" x14ac:dyDescent="0.25">
      <c r="A41" s="227"/>
      <c r="B41" s="240"/>
      <c r="C41" s="226"/>
      <c r="D41" s="229"/>
      <c r="E41" s="53" t="s">
        <v>94</v>
      </c>
      <c r="F41" s="8" t="s">
        <v>22</v>
      </c>
      <c r="G41" s="56" t="s">
        <v>95</v>
      </c>
      <c r="H41" s="160">
        <f>'10'!D20</f>
        <v>0</v>
      </c>
      <c r="I41" s="160">
        <f>'10'!E20</f>
        <v>0</v>
      </c>
      <c r="J41" s="161">
        <f t="shared" ref="J41" si="12">IF(H41&gt;0,IF(I41/H41*100&gt;100,100,I41/H41*100),0)</f>
        <v>0</v>
      </c>
      <c r="K41" s="231"/>
      <c r="L41" s="233"/>
      <c r="M41" s="243"/>
      <c r="N41" s="235"/>
      <c r="O41" s="238"/>
    </row>
    <row r="42" spans="1:15" ht="36.75" hidden="1" customHeight="1" x14ac:dyDescent="0.25">
      <c r="A42" s="227"/>
      <c r="B42" s="240"/>
      <c r="C42" s="226"/>
      <c r="D42" s="229"/>
      <c r="E42" s="53" t="s">
        <v>94</v>
      </c>
      <c r="F42" s="8" t="s">
        <v>23</v>
      </c>
      <c r="G42" s="56" t="s">
        <v>95</v>
      </c>
      <c r="H42" s="160">
        <f>'10'!D21</f>
        <v>0</v>
      </c>
      <c r="I42" s="160">
        <f>'10'!E21</f>
        <v>0</v>
      </c>
      <c r="J42" s="161">
        <f t="shared" si="4"/>
        <v>0</v>
      </c>
      <c r="K42" s="231"/>
      <c r="L42" s="233"/>
      <c r="M42" s="243"/>
      <c r="N42" s="235"/>
      <c r="O42" s="238"/>
    </row>
    <row r="43" spans="1:15" ht="33" hidden="1" customHeight="1" x14ac:dyDescent="0.25">
      <c r="A43" s="227"/>
      <c r="B43" s="241"/>
      <c r="C43" s="227"/>
      <c r="D43" s="229"/>
      <c r="E43" s="53" t="s">
        <v>96</v>
      </c>
      <c r="F43" s="57" t="s">
        <v>97</v>
      </c>
      <c r="G43" s="56" t="s">
        <v>98</v>
      </c>
      <c r="H43" s="162">
        <f>'10'!H22</f>
        <v>0</v>
      </c>
      <c r="I43" s="162">
        <f>'10'!I22</f>
        <v>0</v>
      </c>
      <c r="J43" s="161">
        <f t="shared" si="4"/>
        <v>0</v>
      </c>
      <c r="K43" s="161">
        <f>J43</f>
        <v>0</v>
      </c>
      <c r="L43" s="233"/>
      <c r="M43" s="243"/>
      <c r="N43" s="236"/>
      <c r="O43" s="239"/>
    </row>
    <row r="44" spans="1:15" ht="51" hidden="1" customHeight="1" x14ac:dyDescent="0.25">
      <c r="A44" s="227"/>
      <c r="B44" s="240" t="s">
        <v>228</v>
      </c>
      <c r="C44" s="226" t="s">
        <v>203</v>
      </c>
      <c r="D44" s="228" t="s">
        <v>93</v>
      </c>
      <c r="E44" s="53" t="s">
        <v>94</v>
      </c>
      <c r="F44" s="8" t="s">
        <v>20</v>
      </c>
      <c r="G44" s="56" t="s">
        <v>95</v>
      </c>
      <c r="H44" s="160">
        <f>'11'!D19</f>
        <v>0</v>
      </c>
      <c r="I44" s="160">
        <f>'11'!E19</f>
        <v>0</v>
      </c>
      <c r="J44" s="161">
        <f t="shared" ref="J44" si="13">IF(I44&gt;0,IF(H44/I44*100&gt;100,100,H44/I44*100),0)</f>
        <v>0</v>
      </c>
      <c r="K44" s="230">
        <f>(J44+J45+J46)/3</f>
        <v>0</v>
      </c>
      <c r="L44" s="232">
        <f>(K44+K47)/2</f>
        <v>0</v>
      </c>
      <c r="M44" s="243"/>
      <c r="N44" s="234"/>
      <c r="O44" s="237">
        <v>11</v>
      </c>
    </row>
    <row r="45" spans="1:15" ht="39" hidden="1" customHeight="1" x14ac:dyDescent="0.25">
      <c r="A45" s="227"/>
      <c r="B45" s="240"/>
      <c r="C45" s="226"/>
      <c r="D45" s="229"/>
      <c r="E45" s="53" t="s">
        <v>94</v>
      </c>
      <c r="F45" s="8" t="s">
        <v>22</v>
      </c>
      <c r="G45" s="56" t="s">
        <v>95</v>
      </c>
      <c r="H45" s="160">
        <f>'11'!D20</f>
        <v>0</v>
      </c>
      <c r="I45" s="160">
        <f>'11'!E20</f>
        <v>0</v>
      </c>
      <c r="J45" s="161">
        <f t="shared" ref="J45" si="14">IF(H45&gt;0,IF(I45/H45*100&gt;100,100,I45/H45*100),0)</f>
        <v>0</v>
      </c>
      <c r="K45" s="231"/>
      <c r="L45" s="233"/>
      <c r="M45" s="243"/>
      <c r="N45" s="235"/>
      <c r="O45" s="238"/>
    </row>
    <row r="46" spans="1:15" ht="33.75" hidden="1" customHeight="1" x14ac:dyDescent="0.25">
      <c r="A46" s="227"/>
      <c r="B46" s="240"/>
      <c r="C46" s="226"/>
      <c r="D46" s="229"/>
      <c r="E46" s="53" t="s">
        <v>94</v>
      </c>
      <c r="F46" s="8" t="s">
        <v>23</v>
      </c>
      <c r="G46" s="56" t="s">
        <v>95</v>
      </c>
      <c r="H46" s="160">
        <f>'11'!D21</f>
        <v>0</v>
      </c>
      <c r="I46" s="160">
        <f>'11'!E21</f>
        <v>0</v>
      </c>
      <c r="J46" s="161">
        <f t="shared" si="4"/>
        <v>0</v>
      </c>
      <c r="K46" s="231"/>
      <c r="L46" s="233"/>
      <c r="M46" s="243"/>
      <c r="N46" s="235"/>
      <c r="O46" s="238"/>
    </row>
    <row r="47" spans="1:15" ht="33" hidden="1" customHeight="1" x14ac:dyDescent="0.25">
      <c r="A47" s="227"/>
      <c r="B47" s="241"/>
      <c r="C47" s="227"/>
      <c r="D47" s="229"/>
      <c r="E47" s="53" t="s">
        <v>96</v>
      </c>
      <c r="F47" s="57" t="s">
        <v>97</v>
      </c>
      <c r="G47" s="56" t="s">
        <v>98</v>
      </c>
      <c r="H47" s="162">
        <f>'11'!H22</f>
        <v>0</v>
      </c>
      <c r="I47" s="162">
        <f>'11'!I22</f>
        <v>0</v>
      </c>
      <c r="J47" s="161">
        <f t="shared" si="4"/>
        <v>0</v>
      </c>
      <c r="K47" s="161">
        <f>J47</f>
        <v>0</v>
      </c>
      <c r="L47" s="233"/>
      <c r="M47" s="243"/>
      <c r="N47" s="236"/>
      <c r="O47" s="239"/>
    </row>
    <row r="48" spans="1:15" ht="52.5" hidden="1" customHeight="1" x14ac:dyDescent="0.25">
      <c r="A48" s="227"/>
      <c r="B48" s="240" t="s">
        <v>229</v>
      </c>
      <c r="C48" s="226" t="s">
        <v>204</v>
      </c>
      <c r="D48" s="228" t="s">
        <v>93</v>
      </c>
      <c r="E48" s="53" t="s">
        <v>94</v>
      </c>
      <c r="F48" s="8" t="s">
        <v>20</v>
      </c>
      <c r="G48" s="56" t="s">
        <v>95</v>
      </c>
      <c r="H48" s="160">
        <f>'12'!D19</f>
        <v>0</v>
      </c>
      <c r="I48" s="160">
        <f>'12'!E19</f>
        <v>0</v>
      </c>
      <c r="J48" s="161">
        <f t="shared" ref="J48" si="15">IF(I48&gt;0,IF(H48/I48*100&gt;100,100,H48/I48*100),0)</f>
        <v>0</v>
      </c>
      <c r="K48" s="230">
        <f>(J48+J49+J50)/3</f>
        <v>0</v>
      </c>
      <c r="L48" s="232">
        <f>(K48+K51)/2</f>
        <v>0</v>
      </c>
      <c r="M48" s="243"/>
      <c r="N48" s="234"/>
      <c r="O48" s="237">
        <v>12</v>
      </c>
    </row>
    <row r="49" spans="1:15" ht="39" hidden="1" customHeight="1" x14ac:dyDescent="0.25">
      <c r="A49" s="227"/>
      <c r="B49" s="240"/>
      <c r="C49" s="226"/>
      <c r="D49" s="229"/>
      <c r="E49" s="53" t="s">
        <v>94</v>
      </c>
      <c r="F49" s="8" t="s">
        <v>22</v>
      </c>
      <c r="G49" s="56" t="s">
        <v>95</v>
      </c>
      <c r="H49" s="160">
        <f>'12'!D20</f>
        <v>0</v>
      </c>
      <c r="I49" s="160">
        <f>'12'!E20</f>
        <v>0</v>
      </c>
      <c r="J49" s="161">
        <f t="shared" ref="J49" si="16">IF(H49&gt;0,IF(I49/H49*100&gt;100,100,I49/H49*100),0)</f>
        <v>0</v>
      </c>
      <c r="K49" s="231"/>
      <c r="L49" s="233"/>
      <c r="M49" s="243"/>
      <c r="N49" s="235"/>
      <c r="O49" s="238"/>
    </row>
    <row r="50" spans="1:15" ht="32.25" hidden="1" customHeight="1" x14ac:dyDescent="0.25">
      <c r="A50" s="227"/>
      <c r="B50" s="240"/>
      <c r="C50" s="226"/>
      <c r="D50" s="229"/>
      <c r="E50" s="53" t="s">
        <v>94</v>
      </c>
      <c r="F50" s="8" t="s">
        <v>23</v>
      </c>
      <c r="G50" s="56" t="s">
        <v>95</v>
      </c>
      <c r="H50" s="160">
        <f>'12'!D21</f>
        <v>0</v>
      </c>
      <c r="I50" s="160">
        <f>'12'!E21</f>
        <v>0</v>
      </c>
      <c r="J50" s="161">
        <f t="shared" si="4"/>
        <v>0</v>
      </c>
      <c r="K50" s="231"/>
      <c r="L50" s="233"/>
      <c r="M50" s="243"/>
      <c r="N50" s="235"/>
      <c r="O50" s="238"/>
    </row>
    <row r="51" spans="1:15" ht="33" hidden="1" customHeight="1" x14ac:dyDescent="0.25">
      <c r="A51" s="227"/>
      <c r="B51" s="241"/>
      <c r="C51" s="227"/>
      <c r="D51" s="229"/>
      <c r="E51" s="53" t="s">
        <v>96</v>
      </c>
      <c r="F51" s="57" t="s">
        <v>97</v>
      </c>
      <c r="G51" s="56" t="s">
        <v>98</v>
      </c>
      <c r="H51" s="162">
        <f>'12'!H22</f>
        <v>0</v>
      </c>
      <c r="I51" s="162">
        <f>'12'!I22</f>
        <v>0</v>
      </c>
      <c r="J51" s="161">
        <f t="shared" si="4"/>
        <v>0</v>
      </c>
      <c r="K51" s="161">
        <f>J51</f>
        <v>0</v>
      </c>
      <c r="L51" s="233"/>
      <c r="M51" s="243"/>
      <c r="N51" s="236"/>
      <c r="O51" s="239"/>
    </row>
    <row r="52" spans="1:15" ht="52.5" hidden="1" customHeight="1" x14ac:dyDescent="0.25">
      <c r="A52" s="227"/>
      <c r="B52" s="240" t="s">
        <v>230</v>
      </c>
      <c r="C52" s="226" t="s">
        <v>205</v>
      </c>
      <c r="D52" s="228" t="s">
        <v>93</v>
      </c>
      <c r="E52" s="53" t="s">
        <v>94</v>
      </c>
      <c r="F52" s="8" t="s">
        <v>20</v>
      </c>
      <c r="G52" s="56" t="s">
        <v>95</v>
      </c>
      <c r="H52" s="160">
        <f>'13'!D19</f>
        <v>0</v>
      </c>
      <c r="I52" s="160">
        <f>'13'!E19</f>
        <v>0</v>
      </c>
      <c r="J52" s="161">
        <f t="shared" ref="J52" si="17">IF(I52&gt;0,IF(H52/I52*100&gt;100,100,H52/I52*100),0)</f>
        <v>0</v>
      </c>
      <c r="K52" s="230">
        <f>(J52+J53+J54)/3</f>
        <v>0</v>
      </c>
      <c r="L52" s="232">
        <f>(K52+K55)/2</f>
        <v>0</v>
      </c>
      <c r="M52" s="243"/>
      <c r="N52" s="234"/>
      <c r="O52" s="237">
        <v>13</v>
      </c>
    </row>
    <row r="53" spans="1:15" ht="39" hidden="1" customHeight="1" x14ac:dyDescent="0.25">
      <c r="A53" s="227"/>
      <c r="B53" s="240"/>
      <c r="C53" s="226"/>
      <c r="D53" s="229"/>
      <c r="E53" s="53" t="s">
        <v>94</v>
      </c>
      <c r="F53" s="8" t="s">
        <v>22</v>
      </c>
      <c r="G53" s="56" t="s">
        <v>95</v>
      </c>
      <c r="H53" s="160">
        <f>'13'!D20</f>
        <v>0</v>
      </c>
      <c r="I53" s="160">
        <f>'13'!E20</f>
        <v>0</v>
      </c>
      <c r="J53" s="161">
        <f t="shared" ref="J53" si="18">IF(H53&gt;0,IF(I53/H53*100&gt;100,100,I53/H53*100),0)</f>
        <v>0</v>
      </c>
      <c r="K53" s="231"/>
      <c r="L53" s="233"/>
      <c r="M53" s="243"/>
      <c r="N53" s="235"/>
      <c r="O53" s="238"/>
    </row>
    <row r="54" spans="1:15" ht="36.75" hidden="1" customHeight="1" x14ac:dyDescent="0.25">
      <c r="A54" s="227"/>
      <c r="B54" s="240"/>
      <c r="C54" s="226"/>
      <c r="D54" s="229"/>
      <c r="E54" s="53" t="s">
        <v>94</v>
      </c>
      <c r="F54" s="8" t="s">
        <v>23</v>
      </c>
      <c r="G54" s="56" t="s">
        <v>95</v>
      </c>
      <c r="H54" s="160">
        <f>'13'!D21</f>
        <v>0</v>
      </c>
      <c r="I54" s="160">
        <f>'13'!E21</f>
        <v>0</v>
      </c>
      <c r="J54" s="161">
        <f t="shared" si="4"/>
        <v>0</v>
      </c>
      <c r="K54" s="231"/>
      <c r="L54" s="233"/>
      <c r="M54" s="243"/>
      <c r="N54" s="235"/>
      <c r="O54" s="238"/>
    </row>
    <row r="55" spans="1:15" ht="33" hidden="1" customHeight="1" x14ac:dyDescent="0.25">
      <c r="A55" s="227"/>
      <c r="B55" s="241"/>
      <c r="C55" s="227"/>
      <c r="D55" s="229"/>
      <c r="E55" s="53" t="s">
        <v>96</v>
      </c>
      <c r="F55" s="57" t="s">
        <v>97</v>
      </c>
      <c r="G55" s="56" t="s">
        <v>98</v>
      </c>
      <c r="H55" s="162">
        <f>'13'!H22</f>
        <v>0</v>
      </c>
      <c r="I55" s="162">
        <f>'13'!I22</f>
        <v>0</v>
      </c>
      <c r="J55" s="161">
        <f t="shared" si="4"/>
        <v>0</v>
      </c>
      <c r="K55" s="161">
        <f>J55</f>
        <v>0</v>
      </c>
      <c r="L55" s="233"/>
      <c r="M55" s="243"/>
      <c r="N55" s="236"/>
      <c r="O55" s="239"/>
    </row>
    <row r="56" spans="1:15" ht="54" hidden="1" customHeight="1" x14ac:dyDescent="0.25">
      <c r="A56" s="227"/>
      <c r="B56" s="240" t="s">
        <v>231</v>
      </c>
      <c r="C56" s="226" t="s">
        <v>206</v>
      </c>
      <c r="D56" s="228" t="s">
        <v>93</v>
      </c>
      <c r="E56" s="53" t="s">
        <v>94</v>
      </c>
      <c r="F56" s="8" t="s">
        <v>20</v>
      </c>
      <c r="G56" s="56" t="s">
        <v>95</v>
      </c>
      <c r="H56" s="160">
        <f>'14'!D19</f>
        <v>0</v>
      </c>
      <c r="I56" s="160">
        <f>'14'!E19</f>
        <v>0</v>
      </c>
      <c r="J56" s="161">
        <f t="shared" ref="J56" si="19">IF(I56&gt;0,IF(H56/I56*100&gt;100,100,H56/I56*100),0)</f>
        <v>0</v>
      </c>
      <c r="K56" s="230">
        <f>(J56+J57+J58)/3</f>
        <v>0</v>
      </c>
      <c r="L56" s="232">
        <f>(K56+K59)/2</f>
        <v>0</v>
      </c>
      <c r="M56" s="243"/>
      <c r="N56" s="234"/>
      <c r="O56" s="237">
        <v>14</v>
      </c>
    </row>
    <row r="57" spans="1:15" ht="39" hidden="1" customHeight="1" x14ac:dyDescent="0.25">
      <c r="A57" s="227"/>
      <c r="B57" s="240"/>
      <c r="C57" s="226"/>
      <c r="D57" s="229"/>
      <c r="E57" s="53" t="s">
        <v>94</v>
      </c>
      <c r="F57" s="8" t="s">
        <v>22</v>
      </c>
      <c r="G57" s="56" t="s">
        <v>95</v>
      </c>
      <c r="H57" s="160">
        <f>'14'!D20</f>
        <v>0</v>
      </c>
      <c r="I57" s="160">
        <f>'14'!E20</f>
        <v>0</v>
      </c>
      <c r="J57" s="161">
        <f t="shared" ref="J57" si="20">IF(H57&gt;0,IF(I57/H57*100&gt;100,100,I57/H57*100),0)</f>
        <v>0</v>
      </c>
      <c r="K57" s="231"/>
      <c r="L57" s="233"/>
      <c r="M57" s="243"/>
      <c r="N57" s="235"/>
      <c r="O57" s="238"/>
    </row>
    <row r="58" spans="1:15" ht="36.75" hidden="1" customHeight="1" x14ac:dyDescent="0.25">
      <c r="A58" s="227"/>
      <c r="B58" s="240"/>
      <c r="C58" s="226"/>
      <c r="D58" s="229"/>
      <c r="E58" s="53" t="s">
        <v>94</v>
      </c>
      <c r="F58" s="8" t="s">
        <v>23</v>
      </c>
      <c r="G58" s="56" t="s">
        <v>95</v>
      </c>
      <c r="H58" s="160">
        <f>'14'!D21</f>
        <v>0</v>
      </c>
      <c r="I58" s="160">
        <f>'14'!E21</f>
        <v>0</v>
      </c>
      <c r="J58" s="161">
        <f t="shared" si="4"/>
        <v>0</v>
      </c>
      <c r="K58" s="231"/>
      <c r="L58" s="233"/>
      <c r="M58" s="243"/>
      <c r="N58" s="235"/>
      <c r="O58" s="238"/>
    </row>
    <row r="59" spans="1:15" ht="33" hidden="1" customHeight="1" x14ac:dyDescent="0.25">
      <c r="A59" s="227"/>
      <c r="B59" s="241"/>
      <c r="C59" s="227"/>
      <c r="D59" s="229"/>
      <c r="E59" s="53" t="s">
        <v>96</v>
      </c>
      <c r="F59" s="57" t="s">
        <v>97</v>
      </c>
      <c r="G59" s="56" t="s">
        <v>98</v>
      </c>
      <c r="H59" s="162">
        <f>'14'!H22</f>
        <v>0</v>
      </c>
      <c r="I59" s="162">
        <f>'14'!I22</f>
        <v>0</v>
      </c>
      <c r="J59" s="161">
        <f t="shared" si="4"/>
        <v>0</v>
      </c>
      <c r="K59" s="161">
        <f>J59</f>
        <v>0</v>
      </c>
      <c r="L59" s="233"/>
      <c r="M59" s="243"/>
      <c r="N59" s="236"/>
      <c r="O59" s="239"/>
    </row>
    <row r="60" spans="1:15" ht="52.5" customHeight="1" x14ac:dyDescent="0.25">
      <c r="A60" s="227"/>
      <c r="B60" s="240" t="s">
        <v>232</v>
      </c>
      <c r="C60" s="226" t="s">
        <v>207</v>
      </c>
      <c r="D60" s="228" t="s">
        <v>93</v>
      </c>
      <c r="E60" s="53" t="s">
        <v>94</v>
      </c>
      <c r="F60" s="8" t="s">
        <v>20</v>
      </c>
      <c r="G60" s="56" t="s">
        <v>95</v>
      </c>
      <c r="H60" s="160">
        <f>'15'!D19</f>
        <v>10</v>
      </c>
      <c r="I60" s="160">
        <f>'15'!E19</f>
        <v>0.9</v>
      </c>
      <c r="J60" s="161">
        <f t="shared" ref="J60" si="21">IF(I60&gt;0,IF(H60/I60*100&gt;100,100,H60/I60*100),0)</f>
        <v>100</v>
      </c>
      <c r="K60" s="230">
        <f>(J60+J61+J62)/3</f>
        <v>100</v>
      </c>
      <c r="L60" s="232">
        <f>(K60+K63)/2</f>
        <v>100</v>
      </c>
      <c r="M60" s="243"/>
      <c r="N60" s="234"/>
      <c r="O60" s="237">
        <v>15</v>
      </c>
    </row>
    <row r="61" spans="1:15" ht="39" customHeight="1" x14ac:dyDescent="0.25">
      <c r="A61" s="227"/>
      <c r="B61" s="240"/>
      <c r="C61" s="226"/>
      <c r="D61" s="229"/>
      <c r="E61" s="53" t="s">
        <v>94</v>
      </c>
      <c r="F61" s="8" t="s">
        <v>22</v>
      </c>
      <c r="G61" s="56" t="s">
        <v>95</v>
      </c>
      <c r="H61" s="160">
        <f>'15'!D20</f>
        <v>100</v>
      </c>
      <c r="I61" s="160">
        <f>'15'!E20</f>
        <v>100</v>
      </c>
      <c r="J61" s="161">
        <f t="shared" ref="J61" si="22">IF(H61&gt;0,IF(I61/H61*100&gt;100,100,I61/H61*100),0)</f>
        <v>100</v>
      </c>
      <c r="K61" s="231"/>
      <c r="L61" s="233"/>
      <c r="M61" s="243"/>
      <c r="N61" s="235"/>
      <c r="O61" s="238"/>
    </row>
    <row r="62" spans="1:15" ht="33.75" customHeight="1" x14ac:dyDescent="0.25">
      <c r="A62" s="227"/>
      <c r="B62" s="240"/>
      <c r="C62" s="226"/>
      <c r="D62" s="229"/>
      <c r="E62" s="53" t="s">
        <v>94</v>
      </c>
      <c r="F62" s="8" t="s">
        <v>23</v>
      </c>
      <c r="G62" s="56" t="s">
        <v>95</v>
      </c>
      <c r="H62" s="160">
        <f>'15'!D21</f>
        <v>80</v>
      </c>
      <c r="I62" s="160">
        <f>'15'!E21</f>
        <v>100</v>
      </c>
      <c r="J62" s="161">
        <f t="shared" si="4"/>
        <v>100</v>
      </c>
      <c r="K62" s="231"/>
      <c r="L62" s="233"/>
      <c r="M62" s="243"/>
      <c r="N62" s="235"/>
      <c r="O62" s="238"/>
    </row>
    <row r="63" spans="1:15" ht="33" customHeight="1" x14ac:dyDescent="0.25">
      <c r="A63" s="227"/>
      <c r="B63" s="241"/>
      <c r="C63" s="227"/>
      <c r="D63" s="229"/>
      <c r="E63" s="53" t="s">
        <v>96</v>
      </c>
      <c r="F63" s="57" t="s">
        <v>97</v>
      </c>
      <c r="G63" s="56" t="s">
        <v>98</v>
      </c>
      <c r="H63" s="162">
        <f>'15'!H22</f>
        <v>0.67</v>
      </c>
      <c r="I63" s="162">
        <f>'15'!I22</f>
        <v>0.67</v>
      </c>
      <c r="J63" s="161">
        <f t="shared" si="4"/>
        <v>100</v>
      </c>
      <c r="K63" s="161">
        <f>J63</f>
        <v>100</v>
      </c>
      <c r="L63" s="233"/>
      <c r="M63" s="243"/>
      <c r="N63" s="236"/>
      <c r="O63" s="239"/>
    </row>
    <row r="64" spans="1:15" ht="51" hidden="1" customHeight="1" x14ac:dyDescent="0.25">
      <c r="A64" s="227"/>
      <c r="B64" s="240" t="s">
        <v>233</v>
      </c>
      <c r="C64" s="226" t="s">
        <v>208</v>
      </c>
      <c r="D64" s="228" t="s">
        <v>93</v>
      </c>
      <c r="E64" s="53" t="s">
        <v>94</v>
      </c>
      <c r="F64" s="8" t="s">
        <v>20</v>
      </c>
      <c r="G64" s="56" t="s">
        <v>95</v>
      </c>
      <c r="H64" s="160">
        <f>'16'!D19</f>
        <v>0</v>
      </c>
      <c r="I64" s="160">
        <f>'16'!E19</f>
        <v>0</v>
      </c>
      <c r="J64" s="161">
        <f t="shared" ref="J64" si="23">IF(I64&gt;0,IF(H64/I64*100&gt;100,100,H64/I64*100),0)</f>
        <v>0</v>
      </c>
      <c r="K64" s="230">
        <f>(J64+J65+J66)/3</f>
        <v>0</v>
      </c>
      <c r="L64" s="232">
        <f>(K64+K67)/2</f>
        <v>0</v>
      </c>
      <c r="M64" s="243"/>
      <c r="N64" s="234"/>
      <c r="O64" s="237">
        <v>16</v>
      </c>
    </row>
    <row r="65" spans="1:15" ht="39" hidden="1" customHeight="1" x14ac:dyDescent="0.25">
      <c r="A65" s="227"/>
      <c r="B65" s="240"/>
      <c r="C65" s="226"/>
      <c r="D65" s="229"/>
      <c r="E65" s="53" t="s">
        <v>94</v>
      </c>
      <c r="F65" s="8" t="s">
        <v>22</v>
      </c>
      <c r="G65" s="56" t="s">
        <v>95</v>
      </c>
      <c r="H65" s="160">
        <f>'16'!D20</f>
        <v>0</v>
      </c>
      <c r="I65" s="160">
        <f>'16'!E20</f>
        <v>0</v>
      </c>
      <c r="J65" s="161">
        <f t="shared" ref="J65" si="24">IF(H65&gt;0,IF(I65/H65*100&gt;100,100,I65/H65*100),0)</f>
        <v>0</v>
      </c>
      <c r="K65" s="231"/>
      <c r="L65" s="233"/>
      <c r="M65" s="243"/>
      <c r="N65" s="235"/>
      <c r="O65" s="238"/>
    </row>
    <row r="66" spans="1:15" ht="33.75" hidden="1" customHeight="1" x14ac:dyDescent="0.25">
      <c r="A66" s="227"/>
      <c r="B66" s="240"/>
      <c r="C66" s="226"/>
      <c r="D66" s="229"/>
      <c r="E66" s="53" t="s">
        <v>94</v>
      </c>
      <c r="F66" s="8" t="s">
        <v>23</v>
      </c>
      <c r="G66" s="56" t="s">
        <v>95</v>
      </c>
      <c r="H66" s="160">
        <f>'16'!D21</f>
        <v>0</v>
      </c>
      <c r="I66" s="160">
        <f>'16'!E21</f>
        <v>0</v>
      </c>
      <c r="J66" s="161">
        <f t="shared" si="4"/>
        <v>0</v>
      </c>
      <c r="K66" s="231"/>
      <c r="L66" s="233"/>
      <c r="M66" s="243"/>
      <c r="N66" s="235"/>
      <c r="O66" s="238"/>
    </row>
    <row r="67" spans="1:15" ht="33" hidden="1" customHeight="1" x14ac:dyDescent="0.25">
      <c r="A67" s="227"/>
      <c r="B67" s="241"/>
      <c r="C67" s="227"/>
      <c r="D67" s="229"/>
      <c r="E67" s="53" t="s">
        <v>96</v>
      </c>
      <c r="F67" s="57" t="s">
        <v>97</v>
      </c>
      <c r="G67" s="56" t="s">
        <v>98</v>
      </c>
      <c r="H67" s="162">
        <f>'16'!H22</f>
        <v>0</v>
      </c>
      <c r="I67" s="162">
        <f>'16'!I22</f>
        <v>0</v>
      </c>
      <c r="J67" s="161">
        <f t="shared" si="4"/>
        <v>0</v>
      </c>
      <c r="K67" s="161">
        <f>J67</f>
        <v>0</v>
      </c>
      <c r="L67" s="233"/>
      <c r="M67" s="243"/>
      <c r="N67" s="236"/>
      <c r="O67" s="239"/>
    </row>
    <row r="68" spans="1:15" ht="34.5" customHeight="1" x14ac:dyDescent="0.25">
      <c r="A68" s="227"/>
      <c r="B68" s="240" t="s">
        <v>234</v>
      </c>
      <c r="C68" s="226" t="s">
        <v>209</v>
      </c>
      <c r="D68" s="228" t="s">
        <v>93</v>
      </c>
      <c r="E68" s="53" t="s">
        <v>94</v>
      </c>
      <c r="F68" s="8" t="s">
        <v>20</v>
      </c>
      <c r="G68" s="56" t="s">
        <v>95</v>
      </c>
      <c r="H68" s="160">
        <f>'17'!D19</f>
        <v>10</v>
      </c>
      <c r="I68" s="160">
        <f>'17'!E19</f>
        <v>0</v>
      </c>
      <c r="J68" s="160">
        <f>'17'!F19</f>
        <v>100</v>
      </c>
      <c r="K68" s="230">
        <f>(J68+J69+J70)/3</f>
        <v>100</v>
      </c>
      <c r="L68" s="232">
        <f>(K68+K71)/2</f>
        <v>100</v>
      </c>
      <c r="M68" s="243"/>
      <c r="N68" s="234"/>
      <c r="O68" s="237">
        <v>17</v>
      </c>
    </row>
    <row r="69" spans="1:15" ht="37.5" customHeight="1" x14ac:dyDescent="0.25">
      <c r="A69" s="227"/>
      <c r="B69" s="240"/>
      <c r="C69" s="226"/>
      <c r="D69" s="229"/>
      <c r="E69" s="53" t="s">
        <v>94</v>
      </c>
      <c r="F69" s="8" t="s">
        <v>22</v>
      </c>
      <c r="G69" s="56" t="s">
        <v>95</v>
      </c>
      <c r="H69" s="160">
        <f>'17'!D20</f>
        <v>100</v>
      </c>
      <c r="I69" s="160">
        <f>'17'!E20</f>
        <v>100</v>
      </c>
      <c r="J69" s="160">
        <f>'17'!F20</f>
        <v>100</v>
      </c>
      <c r="K69" s="231"/>
      <c r="L69" s="233"/>
      <c r="M69" s="243"/>
      <c r="N69" s="235"/>
      <c r="O69" s="238"/>
    </row>
    <row r="70" spans="1:15" ht="35.25" customHeight="1" x14ac:dyDescent="0.25">
      <c r="A70" s="227"/>
      <c r="B70" s="240"/>
      <c r="C70" s="226"/>
      <c r="D70" s="229"/>
      <c r="E70" s="53" t="s">
        <v>94</v>
      </c>
      <c r="F70" s="8" t="s">
        <v>23</v>
      </c>
      <c r="G70" s="56" t="s">
        <v>95</v>
      </c>
      <c r="H70" s="160">
        <f>'17'!D21</f>
        <v>80</v>
      </c>
      <c r="I70" s="160">
        <f>'17'!E21</f>
        <v>100</v>
      </c>
      <c r="J70" s="160">
        <f>'17'!F21</f>
        <v>100</v>
      </c>
      <c r="K70" s="231"/>
      <c r="L70" s="233"/>
      <c r="M70" s="243"/>
      <c r="N70" s="235"/>
      <c r="O70" s="238"/>
    </row>
    <row r="71" spans="1:15" ht="34.5" customHeight="1" x14ac:dyDescent="0.25">
      <c r="A71" s="227"/>
      <c r="B71" s="241"/>
      <c r="C71" s="227"/>
      <c r="D71" s="229"/>
      <c r="E71" s="53" t="s">
        <v>96</v>
      </c>
      <c r="F71" s="57" t="s">
        <v>97</v>
      </c>
      <c r="G71" s="56" t="s">
        <v>98</v>
      </c>
      <c r="H71" s="162">
        <f>'17'!H22</f>
        <v>0.33</v>
      </c>
      <c r="I71" s="162">
        <f>'17'!I22</f>
        <v>0.33</v>
      </c>
      <c r="J71" s="162">
        <f>'17'!J22</f>
        <v>100</v>
      </c>
      <c r="K71" s="161">
        <f>J71</f>
        <v>100</v>
      </c>
      <c r="L71" s="233"/>
      <c r="M71" s="243"/>
      <c r="N71" s="236"/>
      <c r="O71" s="239"/>
    </row>
    <row r="72" spans="1:15" ht="36" hidden="1" customHeight="1" x14ac:dyDescent="0.25">
      <c r="A72" s="227"/>
      <c r="B72" s="240" t="s">
        <v>254</v>
      </c>
      <c r="C72" s="226" t="s">
        <v>210</v>
      </c>
      <c r="D72" s="228" t="s">
        <v>93</v>
      </c>
      <c r="E72" s="53" t="s">
        <v>94</v>
      </c>
      <c r="F72" s="8" t="s">
        <v>76</v>
      </c>
      <c r="G72" s="56" t="s">
        <v>95</v>
      </c>
      <c r="H72" s="160">
        <f>'18'!D19</f>
        <v>0</v>
      </c>
      <c r="I72" s="160">
        <f>'18'!E19</f>
        <v>0</v>
      </c>
      <c r="J72" s="161">
        <f t="shared" ref="J72" si="25">IF(I72&gt;0,IF(H72/I72*100&gt;100,100,H72/I72*100),0)</f>
        <v>0</v>
      </c>
      <c r="K72" s="230">
        <f>(J72+J73+J74)/3</f>
        <v>0</v>
      </c>
      <c r="L72" s="232">
        <f>(K72+K75)/2</f>
        <v>0</v>
      </c>
      <c r="M72" s="243"/>
      <c r="N72" s="234"/>
      <c r="O72" s="237">
        <v>18</v>
      </c>
    </row>
    <row r="73" spans="1:15" ht="34.5" hidden="1" customHeight="1" x14ac:dyDescent="0.25">
      <c r="A73" s="227"/>
      <c r="B73" s="240"/>
      <c r="C73" s="226"/>
      <c r="D73" s="229"/>
      <c r="E73" s="53" t="s">
        <v>94</v>
      </c>
      <c r="F73" s="8" t="s">
        <v>77</v>
      </c>
      <c r="G73" s="56" t="s">
        <v>95</v>
      </c>
      <c r="H73" s="160">
        <f>'18'!D20</f>
        <v>0</v>
      </c>
      <c r="I73" s="160">
        <f>'18'!E20</f>
        <v>0</v>
      </c>
      <c r="J73" s="161">
        <f t="shared" ref="J73" si="26">IF(H73&gt;0,IF(I73/H73*100&gt;100,100,I73/H73*100),0)</f>
        <v>0</v>
      </c>
      <c r="K73" s="231"/>
      <c r="L73" s="233"/>
      <c r="M73" s="243"/>
      <c r="N73" s="235"/>
      <c r="O73" s="238"/>
    </row>
    <row r="74" spans="1:15" ht="33.75" hidden="1" customHeight="1" x14ac:dyDescent="0.25">
      <c r="A74" s="227"/>
      <c r="B74" s="240"/>
      <c r="C74" s="226"/>
      <c r="D74" s="229"/>
      <c r="E74" s="53" t="s">
        <v>94</v>
      </c>
      <c r="F74" s="51" t="s">
        <v>78</v>
      </c>
      <c r="G74" s="56" t="s">
        <v>95</v>
      </c>
      <c r="H74" s="160">
        <f>'18'!D21</f>
        <v>0</v>
      </c>
      <c r="I74" s="160">
        <f>'18'!E21</f>
        <v>0</v>
      </c>
      <c r="J74" s="161">
        <f t="shared" si="4"/>
        <v>0</v>
      </c>
      <c r="K74" s="231"/>
      <c r="L74" s="233"/>
      <c r="M74" s="243"/>
      <c r="N74" s="235"/>
      <c r="O74" s="238"/>
    </row>
    <row r="75" spans="1:15" ht="33" hidden="1" customHeight="1" x14ac:dyDescent="0.25">
      <c r="A75" s="227"/>
      <c r="B75" s="241"/>
      <c r="C75" s="227"/>
      <c r="D75" s="229"/>
      <c r="E75" s="53" t="s">
        <v>96</v>
      </c>
      <c r="F75" s="57" t="s">
        <v>97</v>
      </c>
      <c r="G75" s="56" t="s">
        <v>98</v>
      </c>
      <c r="H75" s="162">
        <f>'18'!H22</f>
        <v>0</v>
      </c>
      <c r="I75" s="162">
        <f>'18'!I22</f>
        <v>0</v>
      </c>
      <c r="J75" s="161">
        <f t="shared" si="4"/>
        <v>0</v>
      </c>
      <c r="K75" s="161">
        <f>J75</f>
        <v>0</v>
      </c>
      <c r="L75" s="233"/>
      <c r="M75" s="243"/>
      <c r="N75" s="236"/>
      <c r="O75" s="239"/>
    </row>
    <row r="76" spans="1:15" ht="36" hidden="1" customHeight="1" x14ac:dyDescent="0.25">
      <c r="A76" s="227"/>
      <c r="B76" s="240" t="s">
        <v>255</v>
      </c>
      <c r="C76" s="226" t="s">
        <v>211</v>
      </c>
      <c r="D76" s="228" t="s">
        <v>93</v>
      </c>
      <c r="E76" s="53" t="s">
        <v>94</v>
      </c>
      <c r="F76" s="8" t="s">
        <v>76</v>
      </c>
      <c r="G76" s="56" t="s">
        <v>95</v>
      </c>
      <c r="H76" s="160">
        <f>'19'!D19</f>
        <v>0</v>
      </c>
      <c r="I76" s="160">
        <f>'19'!E19</f>
        <v>0</v>
      </c>
      <c r="J76" s="161">
        <f t="shared" ref="J76" si="27">IF(I76&gt;0,IF(H76/I76*100&gt;100,100,H76/I76*100),0)</f>
        <v>0</v>
      </c>
      <c r="K76" s="230">
        <f>(J76+J77+J78)/3</f>
        <v>0</v>
      </c>
      <c r="L76" s="232">
        <f>(K76+K79)/2</f>
        <v>0</v>
      </c>
      <c r="M76" s="243"/>
      <c r="N76" s="234"/>
      <c r="O76" s="237">
        <v>19</v>
      </c>
    </row>
    <row r="77" spans="1:15" ht="39" hidden="1" customHeight="1" x14ac:dyDescent="0.25">
      <c r="A77" s="227"/>
      <c r="B77" s="240"/>
      <c r="C77" s="226"/>
      <c r="D77" s="229"/>
      <c r="E77" s="53" t="s">
        <v>94</v>
      </c>
      <c r="F77" s="8" t="s">
        <v>77</v>
      </c>
      <c r="G77" s="56" t="s">
        <v>95</v>
      </c>
      <c r="H77" s="160">
        <f>'19'!D20</f>
        <v>0</v>
      </c>
      <c r="I77" s="160">
        <f>'19'!E20</f>
        <v>0</v>
      </c>
      <c r="J77" s="161">
        <f t="shared" ref="J77" si="28">IF(H77&gt;0,IF(I77/H77*100&gt;100,100,I77/H77*100),0)</f>
        <v>0</v>
      </c>
      <c r="K77" s="231"/>
      <c r="L77" s="233"/>
      <c r="M77" s="243"/>
      <c r="N77" s="235"/>
      <c r="O77" s="238"/>
    </row>
    <row r="78" spans="1:15" ht="35.25" hidden="1" customHeight="1" x14ac:dyDescent="0.25">
      <c r="A78" s="227"/>
      <c r="B78" s="240"/>
      <c r="C78" s="226"/>
      <c r="D78" s="229"/>
      <c r="E78" s="53" t="s">
        <v>94</v>
      </c>
      <c r="F78" s="51" t="s">
        <v>78</v>
      </c>
      <c r="G78" s="56" t="s">
        <v>95</v>
      </c>
      <c r="H78" s="160">
        <f>'19'!D21</f>
        <v>0</v>
      </c>
      <c r="I78" s="160">
        <f>'19'!E21</f>
        <v>0</v>
      </c>
      <c r="J78" s="161">
        <f t="shared" si="4"/>
        <v>0</v>
      </c>
      <c r="K78" s="231"/>
      <c r="L78" s="233"/>
      <c r="M78" s="243"/>
      <c r="N78" s="235"/>
      <c r="O78" s="238"/>
    </row>
    <row r="79" spans="1:15" ht="33" hidden="1" customHeight="1" x14ac:dyDescent="0.25">
      <c r="A79" s="227"/>
      <c r="B79" s="241"/>
      <c r="C79" s="227"/>
      <c r="D79" s="229"/>
      <c r="E79" s="53" t="s">
        <v>96</v>
      </c>
      <c r="F79" s="57" t="s">
        <v>97</v>
      </c>
      <c r="G79" s="56" t="s">
        <v>98</v>
      </c>
      <c r="H79" s="162">
        <f>'19'!H22</f>
        <v>0</v>
      </c>
      <c r="I79" s="162">
        <f>'19'!I22</f>
        <v>0</v>
      </c>
      <c r="J79" s="161">
        <f t="shared" si="4"/>
        <v>0</v>
      </c>
      <c r="K79" s="161">
        <f>J79</f>
        <v>0</v>
      </c>
      <c r="L79" s="233"/>
      <c r="M79" s="243"/>
      <c r="N79" s="236"/>
      <c r="O79" s="239"/>
    </row>
    <row r="80" spans="1:15" ht="34.5" hidden="1" customHeight="1" x14ac:dyDescent="0.25">
      <c r="A80" s="227"/>
      <c r="B80" s="240" t="s">
        <v>256</v>
      </c>
      <c r="C80" s="226" t="s">
        <v>212</v>
      </c>
      <c r="D80" s="228" t="s">
        <v>93</v>
      </c>
      <c r="E80" s="53" t="s">
        <v>94</v>
      </c>
      <c r="F80" s="8" t="s">
        <v>76</v>
      </c>
      <c r="G80" s="56" t="s">
        <v>95</v>
      </c>
      <c r="H80" s="160">
        <f>'20'!D19</f>
        <v>0</v>
      </c>
      <c r="I80" s="160">
        <f>'20'!E19</f>
        <v>0</v>
      </c>
      <c r="J80" s="161">
        <f t="shared" ref="J80" si="29">IF(I80&gt;0,IF(H80/I80*100&gt;100,100,H80/I80*100),0)</f>
        <v>0</v>
      </c>
      <c r="K80" s="230">
        <f>(J80+J81+J82)/3</f>
        <v>0</v>
      </c>
      <c r="L80" s="232">
        <f>(K80+K83)/2</f>
        <v>0</v>
      </c>
      <c r="M80" s="243"/>
      <c r="N80" s="234"/>
      <c r="O80" s="237">
        <v>20</v>
      </c>
    </row>
    <row r="81" spans="1:15" ht="39" hidden="1" customHeight="1" x14ac:dyDescent="0.25">
      <c r="A81" s="227"/>
      <c r="B81" s="240"/>
      <c r="C81" s="226"/>
      <c r="D81" s="229"/>
      <c r="E81" s="53" t="s">
        <v>94</v>
      </c>
      <c r="F81" s="8" t="s">
        <v>77</v>
      </c>
      <c r="G81" s="56" t="s">
        <v>95</v>
      </c>
      <c r="H81" s="160">
        <f>'20'!D20</f>
        <v>0</v>
      </c>
      <c r="I81" s="160">
        <f>'20'!E20</f>
        <v>0</v>
      </c>
      <c r="J81" s="161">
        <f t="shared" ref="J81:J115" si="30">IF(H81&gt;0,IF(I81/H81*100&gt;100,100,I81/H81*100),0)</f>
        <v>0</v>
      </c>
      <c r="K81" s="231"/>
      <c r="L81" s="233"/>
      <c r="M81" s="243"/>
      <c r="N81" s="235"/>
      <c r="O81" s="238"/>
    </row>
    <row r="82" spans="1:15" ht="33.75" hidden="1" customHeight="1" x14ac:dyDescent="0.25">
      <c r="A82" s="227"/>
      <c r="B82" s="240"/>
      <c r="C82" s="226"/>
      <c r="D82" s="229"/>
      <c r="E82" s="53" t="s">
        <v>94</v>
      </c>
      <c r="F82" s="51" t="s">
        <v>78</v>
      </c>
      <c r="G82" s="56" t="s">
        <v>95</v>
      </c>
      <c r="H82" s="160">
        <f>'20'!D21</f>
        <v>0</v>
      </c>
      <c r="I82" s="160">
        <f>'20'!E21</f>
        <v>0</v>
      </c>
      <c r="J82" s="161">
        <f t="shared" si="30"/>
        <v>0</v>
      </c>
      <c r="K82" s="231"/>
      <c r="L82" s="233"/>
      <c r="M82" s="243"/>
      <c r="N82" s="235"/>
      <c r="O82" s="238"/>
    </row>
    <row r="83" spans="1:15" ht="46.5" hidden="1" customHeight="1" x14ac:dyDescent="0.25">
      <c r="A83" s="227"/>
      <c r="B83" s="241"/>
      <c r="C83" s="227"/>
      <c r="D83" s="229"/>
      <c r="E83" s="53" t="s">
        <v>96</v>
      </c>
      <c r="F83" s="57" t="s">
        <v>97</v>
      </c>
      <c r="G83" s="56" t="s">
        <v>98</v>
      </c>
      <c r="H83" s="16">
        <f>'20'!H22</f>
        <v>0</v>
      </c>
      <c r="I83" s="16">
        <f>'20'!I22</f>
        <v>0</v>
      </c>
      <c r="J83" s="161">
        <f t="shared" si="30"/>
        <v>0</v>
      </c>
      <c r="K83" s="161">
        <f>J83</f>
        <v>0</v>
      </c>
      <c r="L83" s="233"/>
      <c r="M83" s="243"/>
      <c r="N83" s="236"/>
      <c r="O83" s="239"/>
    </row>
    <row r="84" spans="1:15" ht="37.5" customHeight="1" x14ac:dyDescent="0.25">
      <c r="A84" s="227"/>
      <c r="B84" s="240" t="s">
        <v>257</v>
      </c>
      <c r="C84" s="226" t="s">
        <v>213</v>
      </c>
      <c r="D84" s="228" t="s">
        <v>93</v>
      </c>
      <c r="E84" s="53" t="s">
        <v>94</v>
      </c>
      <c r="F84" s="8" t="s">
        <v>76</v>
      </c>
      <c r="G84" s="56" t="s">
        <v>95</v>
      </c>
      <c r="H84" s="160">
        <f>'21'!D19</f>
        <v>100</v>
      </c>
      <c r="I84" s="160">
        <f>'21'!E19</f>
        <v>100</v>
      </c>
      <c r="J84" s="160">
        <f>'21'!F19</f>
        <v>100</v>
      </c>
      <c r="K84" s="230">
        <f>(J84+J85+J86)/3</f>
        <v>100</v>
      </c>
      <c r="L84" s="232">
        <f>(K84+K87)/2</f>
        <v>100</v>
      </c>
      <c r="M84" s="243"/>
      <c r="N84" s="234"/>
      <c r="O84" s="237">
        <v>21</v>
      </c>
    </row>
    <row r="85" spans="1:15" ht="36" customHeight="1" x14ac:dyDescent="0.25">
      <c r="A85" s="227"/>
      <c r="B85" s="240"/>
      <c r="C85" s="226"/>
      <c r="D85" s="229"/>
      <c r="E85" s="53" t="s">
        <v>94</v>
      </c>
      <c r="F85" s="8" t="s">
        <v>77</v>
      </c>
      <c r="G85" s="56" t="s">
        <v>95</v>
      </c>
      <c r="H85" s="160">
        <f>'21'!D20</f>
        <v>10</v>
      </c>
      <c r="I85" s="160">
        <f>'21'!E20</f>
        <v>0</v>
      </c>
      <c r="J85" s="160">
        <f>'21'!F20</f>
        <v>100</v>
      </c>
      <c r="K85" s="231"/>
      <c r="L85" s="233"/>
      <c r="M85" s="243"/>
      <c r="N85" s="235"/>
      <c r="O85" s="238"/>
    </row>
    <row r="86" spans="1:15" ht="32.25" customHeight="1" x14ac:dyDescent="0.25">
      <c r="A86" s="227"/>
      <c r="B86" s="240"/>
      <c r="C86" s="226"/>
      <c r="D86" s="229"/>
      <c r="E86" s="53" t="s">
        <v>94</v>
      </c>
      <c r="F86" s="51" t="s">
        <v>78</v>
      </c>
      <c r="G86" s="56" t="s">
        <v>95</v>
      </c>
      <c r="H86" s="160">
        <f>'21'!D21</f>
        <v>100</v>
      </c>
      <c r="I86" s="160">
        <f>'21'!E21</f>
        <v>100</v>
      </c>
      <c r="J86" s="160">
        <f>'21'!F21</f>
        <v>100</v>
      </c>
      <c r="K86" s="231"/>
      <c r="L86" s="233"/>
      <c r="M86" s="243"/>
      <c r="N86" s="235"/>
      <c r="O86" s="238"/>
    </row>
    <row r="87" spans="1:15" ht="33" customHeight="1" x14ac:dyDescent="0.25">
      <c r="A87" s="227"/>
      <c r="B87" s="241"/>
      <c r="C87" s="227"/>
      <c r="D87" s="229"/>
      <c r="E87" s="53" t="s">
        <v>96</v>
      </c>
      <c r="F87" s="57" t="s">
        <v>97</v>
      </c>
      <c r="G87" s="56" t="s">
        <v>98</v>
      </c>
      <c r="H87" s="16">
        <f>'21'!H22</f>
        <v>0.33</v>
      </c>
      <c r="I87" s="16">
        <f>'21'!I22</f>
        <v>0.33</v>
      </c>
      <c r="J87" s="16">
        <f>'21'!J22</f>
        <v>100</v>
      </c>
      <c r="K87" s="161">
        <f>J87</f>
        <v>100</v>
      </c>
      <c r="L87" s="233"/>
      <c r="M87" s="243"/>
      <c r="N87" s="236"/>
      <c r="O87" s="239"/>
    </row>
    <row r="88" spans="1:15" ht="33" hidden="1" customHeight="1" x14ac:dyDescent="0.25">
      <c r="A88" s="227"/>
      <c r="B88" s="240" t="s">
        <v>258</v>
      </c>
      <c r="C88" s="226" t="s">
        <v>214</v>
      </c>
      <c r="D88" s="228" t="s">
        <v>93</v>
      </c>
      <c r="E88" s="53" t="s">
        <v>94</v>
      </c>
      <c r="F88" s="8" t="s">
        <v>76</v>
      </c>
      <c r="G88" s="56" t="s">
        <v>95</v>
      </c>
      <c r="H88" s="160">
        <f>'22'!D19</f>
        <v>0</v>
      </c>
      <c r="I88" s="160">
        <f>'22'!E19</f>
        <v>0</v>
      </c>
      <c r="J88" s="161">
        <f t="shared" ref="J88" si="31">IF(I88&gt;0,IF(H88/I88*100&gt;100,100,H88/I88*100),0)</f>
        <v>0</v>
      </c>
      <c r="K88" s="230">
        <f>(J88+J89+J90)/3</f>
        <v>0</v>
      </c>
      <c r="L88" s="232">
        <f>(K88+K91)/2</f>
        <v>0</v>
      </c>
      <c r="M88" s="243"/>
      <c r="N88" s="234"/>
      <c r="O88" s="237">
        <v>22</v>
      </c>
    </row>
    <row r="89" spans="1:15" ht="39" hidden="1" customHeight="1" x14ac:dyDescent="0.25">
      <c r="A89" s="227"/>
      <c r="B89" s="240"/>
      <c r="C89" s="226"/>
      <c r="D89" s="229"/>
      <c r="E89" s="53" t="s">
        <v>94</v>
      </c>
      <c r="F89" s="8" t="s">
        <v>77</v>
      </c>
      <c r="G89" s="56" t="s">
        <v>95</v>
      </c>
      <c r="H89" s="160">
        <f>'22'!D20</f>
        <v>0</v>
      </c>
      <c r="I89" s="160">
        <f>'22'!E20</f>
        <v>0</v>
      </c>
      <c r="J89" s="161">
        <f t="shared" ref="J89" si="32">IF(H89&gt;0,IF(I89/H89*100&gt;100,100,I89/H89*100),0)</f>
        <v>0</v>
      </c>
      <c r="K89" s="231"/>
      <c r="L89" s="233"/>
      <c r="M89" s="243"/>
      <c r="N89" s="235"/>
      <c r="O89" s="238"/>
    </row>
    <row r="90" spans="1:15" ht="32.25" hidden="1" customHeight="1" x14ac:dyDescent="0.25">
      <c r="A90" s="227"/>
      <c r="B90" s="240"/>
      <c r="C90" s="226"/>
      <c r="D90" s="229"/>
      <c r="E90" s="53" t="s">
        <v>94</v>
      </c>
      <c r="F90" s="51" t="s">
        <v>78</v>
      </c>
      <c r="G90" s="56" t="s">
        <v>95</v>
      </c>
      <c r="H90" s="160">
        <f>'22'!D21</f>
        <v>0</v>
      </c>
      <c r="I90" s="160">
        <f>'22'!E21</f>
        <v>0</v>
      </c>
      <c r="J90" s="161">
        <f t="shared" si="30"/>
        <v>0</v>
      </c>
      <c r="K90" s="231"/>
      <c r="L90" s="233"/>
      <c r="M90" s="243"/>
      <c r="N90" s="235"/>
      <c r="O90" s="238"/>
    </row>
    <row r="91" spans="1:15" ht="33" hidden="1" customHeight="1" x14ac:dyDescent="0.25">
      <c r="A91" s="227"/>
      <c r="B91" s="241"/>
      <c r="C91" s="227"/>
      <c r="D91" s="229"/>
      <c r="E91" s="53" t="s">
        <v>96</v>
      </c>
      <c r="F91" s="57" t="s">
        <v>97</v>
      </c>
      <c r="G91" s="56" t="s">
        <v>98</v>
      </c>
      <c r="H91" s="16">
        <f>'22'!H22</f>
        <v>0</v>
      </c>
      <c r="I91" s="16">
        <f>'22'!I22</f>
        <v>0</v>
      </c>
      <c r="J91" s="161">
        <f t="shared" si="30"/>
        <v>0</v>
      </c>
      <c r="K91" s="161">
        <f>J91</f>
        <v>0</v>
      </c>
      <c r="L91" s="233"/>
      <c r="M91" s="243"/>
      <c r="N91" s="236"/>
      <c r="O91" s="239"/>
    </row>
    <row r="92" spans="1:15" ht="34.5" hidden="1" customHeight="1" x14ac:dyDescent="0.25">
      <c r="A92" s="227"/>
      <c r="B92" s="240" t="s">
        <v>259</v>
      </c>
      <c r="C92" s="226" t="s">
        <v>215</v>
      </c>
      <c r="D92" s="228" t="s">
        <v>93</v>
      </c>
      <c r="E92" s="53" t="s">
        <v>94</v>
      </c>
      <c r="F92" s="8" t="s">
        <v>76</v>
      </c>
      <c r="G92" s="56" t="s">
        <v>95</v>
      </c>
      <c r="H92" s="160">
        <f>'23'!D19</f>
        <v>0</v>
      </c>
      <c r="I92" s="160">
        <f>'23'!E19</f>
        <v>0</v>
      </c>
      <c r="J92" s="161">
        <f t="shared" ref="J92" si="33">IF(I92&gt;0,IF(H92/I92*100&gt;100,100,H92/I92*100),0)</f>
        <v>0</v>
      </c>
      <c r="K92" s="230">
        <f>(J92+J93+J94)/3</f>
        <v>0</v>
      </c>
      <c r="L92" s="232">
        <f>(K92+K95)/2</f>
        <v>0</v>
      </c>
      <c r="M92" s="243"/>
      <c r="N92" s="234"/>
      <c r="O92" s="237">
        <v>23</v>
      </c>
    </row>
    <row r="93" spans="1:15" ht="39" hidden="1" customHeight="1" x14ac:dyDescent="0.25">
      <c r="A93" s="227"/>
      <c r="B93" s="240"/>
      <c r="C93" s="226"/>
      <c r="D93" s="229"/>
      <c r="E93" s="53" t="s">
        <v>94</v>
      </c>
      <c r="F93" s="8" t="s">
        <v>77</v>
      </c>
      <c r="G93" s="56" t="s">
        <v>95</v>
      </c>
      <c r="H93" s="160">
        <f>'23'!D20</f>
        <v>0</v>
      </c>
      <c r="I93" s="160">
        <f>'23'!E20</f>
        <v>0</v>
      </c>
      <c r="J93" s="161">
        <f t="shared" ref="J93" si="34">IF(H93&gt;0,IF(I93/H93*100&gt;100,100,I93/H93*100),0)</f>
        <v>0</v>
      </c>
      <c r="K93" s="231"/>
      <c r="L93" s="233"/>
      <c r="M93" s="243"/>
      <c r="N93" s="235"/>
      <c r="O93" s="238"/>
    </row>
    <row r="94" spans="1:15" ht="32.25" hidden="1" customHeight="1" x14ac:dyDescent="0.25">
      <c r="A94" s="227"/>
      <c r="B94" s="240"/>
      <c r="C94" s="226"/>
      <c r="D94" s="229"/>
      <c r="E94" s="53" t="s">
        <v>94</v>
      </c>
      <c r="F94" s="51" t="s">
        <v>78</v>
      </c>
      <c r="G94" s="56" t="s">
        <v>95</v>
      </c>
      <c r="H94" s="160">
        <f>'23'!D21</f>
        <v>0</v>
      </c>
      <c r="I94" s="160">
        <f>'23'!E21</f>
        <v>0</v>
      </c>
      <c r="J94" s="161">
        <f t="shared" si="30"/>
        <v>0</v>
      </c>
      <c r="K94" s="231"/>
      <c r="L94" s="233"/>
      <c r="M94" s="243"/>
      <c r="N94" s="235"/>
      <c r="O94" s="238"/>
    </row>
    <row r="95" spans="1:15" ht="27" hidden="1" customHeight="1" x14ac:dyDescent="0.25">
      <c r="A95" s="227"/>
      <c r="B95" s="241"/>
      <c r="C95" s="227"/>
      <c r="D95" s="229"/>
      <c r="E95" s="53" t="s">
        <v>96</v>
      </c>
      <c r="F95" s="57" t="s">
        <v>97</v>
      </c>
      <c r="G95" s="56" t="s">
        <v>98</v>
      </c>
      <c r="H95" s="162">
        <f>'23'!H22</f>
        <v>0</v>
      </c>
      <c r="I95" s="162">
        <f>'23'!I22</f>
        <v>0</v>
      </c>
      <c r="J95" s="161">
        <f t="shared" si="30"/>
        <v>0</v>
      </c>
      <c r="K95" s="161">
        <f>J95</f>
        <v>0</v>
      </c>
      <c r="L95" s="233"/>
      <c r="M95" s="243"/>
      <c r="N95" s="236"/>
      <c r="O95" s="239"/>
    </row>
    <row r="96" spans="1:15" ht="33" customHeight="1" x14ac:dyDescent="0.25">
      <c r="A96" s="227"/>
      <c r="B96" s="240" t="s">
        <v>260</v>
      </c>
      <c r="C96" s="245" t="s">
        <v>216</v>
      </c>
      <c r="D96" s="228" t="s">
        <v>93</v>
      </c>
      <c r="E96" s="53" t="s">
        <v>94</v>
      </c>
      <c r="F96" s="8" t="s">
        <v>76</v>
      </c>
      <c r="G96" s="56" t="s">
        <v>95</v>
      </c>
      <c r="H96" s="160">
        <f>'24'!D19</f>
        <v>100</v>
      </c>
      <c r="I96" s="160">
        <f>'24'!E19</f>
        <v>100</v>
      </c>
      <c r="J96" s="161">
        <f t="shared" si="30"/>
        <v>100</v>
      </c>
      <c r="K96" s="230">
        <f>(J96+J97+J98)/3</f>
        <v>100</v>
      </c>
      <c r="L96" s="232">
        <f>(K96+K99)/2</f>
        <v>100</v>
      </c>
      <c r="M96" s="243"/>
      <c r="N96" s="234"/>
      <c r="O96" s="237">
        <v>24</v>
      </c>
    </row>
    <row r="97" spans="1:15" ht="39" customHeight="1" x14ac:dyDescent="0.25">
      <c r="A97" s="227"/>
      <c r="B97" s="240"/>
      <c r="C97" s="246"/>
      <c r="D97" s="229"/>
      <c r="E97" s="53" t="s">
        <v>94</v>
      </c>
      <c r="F97" s="8" t="s">
        <v>77</v>
      </c>
      <c r="G97" s="56" t="s">
        <v>95</v>
      </c>
      <c r="H97" s="160">
        <f>'24'!D20</f>
        <v>10</v>
      </c>
      <c r="I97" s="160">
        <f>'24'!E20</f>
        <v>1.6</v>
      </c>
      <c r="J97" s="161">
        <f>IF(I97&gt;0,IF(H97/I97*100&gt;100,100,H97/I97*100),100)</f>
        <v>100</v>
      </c>
      <c r="K97" s="231"/>
      <c r="L97" s="233"/>
      <c r="M97" s="243"/>
      <c r="N97" s="235"/>
      <c r="O97" s="238"/>
    </row>
    <row r="98" spans="1:15" ht="33.75" customHeight="1" x14ac:dyDescent="0.25">
      <c r="A98" s="227"/>
      <c r="B98" s="240"/>
      <c r="C98" s="246"/>
      <c r="D98" s="229"/>
      <c r="E98" s="53" t="s">
        <v>94</v>
      </c>
      <c r="F98" s="51" t="s">
        <v>78</v>
      </c>
      <c r="G98" s="56" t="s">
        <v>95</v>
      </c>
      <c r="H98" s="160">
        <f>'24'!D21</f>
        <v>100</v>
      </c>
      <c r="I98" s="160">
        <f>'24'!E21</f>
        <v>100</v>
      </c>
      <c r="J98" s="161">
        <f t="shared" si="30"/>
        <v>100</v>
      </c>
      <c r="K98" s="231"/>
      <c r="L98" s="233"/>
      <c r="M98" s="243"/>
      <c r="N98" s="235"/>
      <c r="O98" s="238"/>
    </row>
    <row r="99" spans="1:15" ht="33" customHeight="1" x14ac:dyDescent="0.25">
      <c r="A99" s="227"/>
      <c r="B99" s="241"/>
      <c r="C99" s="247"/>
      <c r="D99" s="229"/>
      <c r="E99" s="53" t="s">
        <v>96</v>
      </c>
      <c r="F99" s="57" t="s">
        <v>97</v>
      </c>
      <c r="G99" s="56" t="s">
        <v>98</v>
      </c>
      <c r="H99" s="162">
        <f>'24'!H22</f>
        <v>3.92</v>
      </c>
      <c r="I99" s="162">
        <f>'24'!I22</f>
        <v>4.25</v>
      </c>
      <c r="J99" s="161">
        <f t="shared" si="30"/>
        <v>100</v>
      </c>
      <c r="K99" s="161">
        <f>J99</f>
        <v>100</v>
      </c>
      <c r="L99" s="233"/>
      <c r="M99" s="243"/>
      <c r="N99" s="236"/>
      <c r="O99" s="239"/>
    </row>
    <row r="100" spans="1:15" ht="34.5" customHeight="1" x14ac:dyDescent="0.25">
      <c r="A100" s="227"/>
      <c r="B100" s="240" t="s">
        <v>261</v>
      </c>
      <c r="C100" s="226" t="s">
        <v>217</v>
      </c>
      <c r="D100" s="228" t="s">
        <v>93</v>
      </c>
      <c r="E100" s="53" t="s">
        <v>94</v>
      </c>
      <c r="F100" s="8" t="s">
        <v>76</v>
      </c>
      <c r="G100" s="56" t="s">
        <v>95</v>
      </c>
      <c r="H100" s="160">
        <f>'25'!D19</f>
        <v>100</v>
      </c>
      <c r="I100" s="160">
        <f>'25'!E19</f>
        <v>100</v>
      </c>
      <c r="J100" s="161">
        <f t="shared" si="30"/>
        <v>100</v>
      </c>
      <c r="K100" s="230">
        <f>(J100+J101+J102)/3</f>
        <v>100</v>
      </c>
      <c r="L100" s="232">
        <f>(K100+K103)/2</f>
        <v>99.195624195624191</v>
      </c>
      <c r="M100" s="243"/>
      <c r="N100" s="234"/>
      <c r="O100" s="237">
        <v>25</v>
      </c>
    </row>
    <row r="101" spans="1:15" ht="39" customHeight="1" x14ac:dyDescent="0.25">
      <c r="A101" s="227"/>
      <c r="B101" s="240"/>
      <c r="C101" s="226"/>
      <c r="D101" s="229"/>
      <c r="E101" s="53" t="s">
        <v>94</v>
      </c>
      <c r="F101" s="8" t="s">
        <v>77</v>
      </c>
      <c r="G101" s="56" t="s">
        <v>95</v>
      </c>
      <c r="H101" s="160">
        <f>'25'!D20</f>
        <v>10</v>
      </c>
      <c r="I101" s="160">
        <f>'25'!E20</f>
        <v>4.5</v>
      </c>
      <c r="J101" s="164">
        <f>IF(I101&gt;0,IF(H101/I101*100&gt;100,100,H101/I101*100),100)</f>
        <v>100</v>
      </c>
      <c r="K101" s="231"/>
      <c r="L101" s="233"/>
      <c r="M101" s="243"/>
      <c r="N101" s="235"/>
      <c r="O101" s="238"/>
    </row>
    <row r="102" spans="1:15" ht="35.25" customHeight="1" x14ac:dyDescent="0.25">
      <c r="A102" s="227"/>
      <c r="B102" s="240"/>
      <c r="C102" s="226"/>
      <c r="D102" s="229"/>
      <c r="E102" s="53" t="s">
        <v>94</v>
      </c>
      <c r="F102" s="51" t="s">
        <v>78</v>
      </c>
      <c r="G102" s="56" t="s">
        <v>95</v>
      </c>
      <c r="H102" s="160">
        <f>'25'!D21</f>
        <v>100</v>
      </c>
      <c r="I102" s="160">
        <f>'25'!E21</f>
        <v>100</v>
      </c>
      <c r="J102" s="161">
        <f t="shared" si="30"/>
        <v>100</v>
      </c>
      <c r="K102" s="231"/>
      <c r="L102" s="233"/>
      <c r="M102" s="243"/>
      <c r="N102" s="235"/>
      <c r="O102" s="238"/>
    </row>
    <row r="103" spans="1:15" ht="33" customHeight="1" x14ac:dyDescent="0.25">
      <c r="A103" s="227"/>
      <c r="B103" s="241"/>
      <c r="C103" s="227"/>
      <c r="D103" s="229"/>
      <c r="E103" s="53" t="s">
        <v>96</v>
      </c>
      <c r="F103" s="57" t="s">
        <v>97</v>
      </c>
      <c r="G103" s="56" t="s">
        <v>98</v>
      </c>
      <c r="H103" s="162">
        <f>'25'!H22</f>
        <v>31.08</v>
      </c>
      <c r="I103" s="162">
        <f>'25'!I22</f>
        <v>30.58</v>
      </c>
      <c r="J103" s="161">
        <f t="shared" si="30"/>
        <v>98.391248391248382</v>
      </c>
      <c r="K103" s="161">
        <f>J103</f>
        <v>98.391248391248382</v>
      </c>
      <c r="L103" s="233"/>
      <c r="M103" s="243"/>
      <c r="N103" s="236"/>
      <c r="O103" s="239"/>
    </row>
    <row r="104" spans="1:15" ht="33" customHeight="1" x14ac:dyDescent="0.25">
      <c r="A104" s="227"/>
      <c r="B104" s="240" t="s">
        <v>262</v>
      </c>
      <c r="C104" s="226" t="s">
        <v>99</v>
      </c>
      <c r="D104" s="228" t="s">
        <v>93</v>
      </c>
      <c r="E104" s="53" t="s">
        <v>94</v>
      </c>
      <c r="F104" s="8" t="s">
        <v>76</v>
      </c>
      <c r="G104" s="56" t="s">
        <v>95</v>
      </c>
      <c r="H104" s="160">
        <f>'26'!D19</f>
        <v>100</v>
      </c>
      <c r="I104" s="160">
        <f>'26'!E19</f>
        <v>100</v>
      </c>
      <c r="J104" s="161">
        <f t="shared" si="30"/>
        <v>100</v>
      </c>
      <c r="K104" s="230">
        <f>(J104+J105+J106)/3</f>
        <v>100</v>
      </c>
      <c r="L104" s="232">
        <f>(K104+K107)/2</f>
        <v>100</v>
      </c>
      <c r="M104" s="243"/>
      <c r="N104" s="234"/>
      <c r="O104" s="237">
        <v>26</v>
      </c>
    </row>
    <row r="105" spans="1:15" ht="39" customHeight="1" x14ac:dyDescent="0.25">
      <c r="A105" s="227"/>
      <c r="B105" s="240"/>
      <c r="C105" s="226"/>
      <c r="D105" s="229"/>
      <c r="E105" s="53" t="s">
        <v>94</v>
      </c>
      <c r="F105" s="8" t="s">
        <v>77</v>
      </c>
      <c r="G105" s="56" t="s">
        <v>95</v>
      </c>
      <c r="H105" s="160">
        <f>'26'!D20</f>
        <v>10</v>
      </c>
      <c r="I105" s="160">
        <f>'26'!E20</f>
        <v>0</v>
      </c>
      <c r="J105" s="161">
        <f>IF(I105&gt;0,IF(H105/I105*100&gt;100,100,H105/I105*100),100)</f>
        <v>100</v>
      </c>
      <c r="K105" s="231"/>
      <c r="L105" s="233"/>
      <c r="M105" s="243"/>
      <c r="N105" s="235"/>
      <c r="O105" s="238"/>
    </row>
    <row r="106" spans="1:15" ht="32.25" customHeight="1" x14ac:dyDescent="0.25">
      <c r="A106" s="227"/>
      <c r="B106" s="240"/>
      <c r="C106" s="226"/>
      <c r="D106" s="229"/>
      <c r="E106" s="53" t="s">
        <v>94</v>
      </c>
      <c r="F106" s="51" t="s">
        <v>78</v>
      </c>
      <c r="G106" s="56" t="s">
        <v>95</v>
      </c>
      <c r="H106" s="160">
        <f>'26'!D21</f>
        <v>100</v>
      </c>
      <c r="I106" s="160">
        <f>'26'!E21</f>
        <v>100</v>
      </c>
      <c r="J106" s="161">
        <f t="shared" si="30"/>
        <v>100</v>
      </c>
      <c r="K106" s="231"/>
      <c r="L106" s="233"/>
      <c r="M106" s="243"/>
      <c r="N106" s="235"/>
      <c r="O106" s="238"/>
    </row>
    <row r="107" spans="1:15" ht="33" customHeight="1" x14ac:dyDescent="0.25">
      <c r="A107" s="227"/>
      <c r="B107" s="241"/>
      <c r="C107" s="227"/>
      <c r="D107" s="229"/>
      <c r="E107" s="53" t="s">
        <v>96</v>
      </c>
      <c r="F107" s="57" t="s">
        <v>97</v>
      </c>
      <c r="G107" s="56" t="s">
        <v>98</v>
      </c>
      <c r="H107" s="16">
        <f>'26'!H22</f>
        <v>1.17</v>
      </c>
      <c r="I107" s="16">
        <f>'26'!I22</f>
        <v>1.42</v>
      </c>
      <c r="J107" s="161">
        <f t="shared" si="30"/>
        <v>100</v>
      </c>
      <c r="K107" s="161">
        <f>J107</f>
        <v>100</v>
      </c>
      <c r="L107" s="233"/>
      <c r="M107" s="243"/>
      <c r="N107" s="236"/>
      <c r="O107" s="239"/>
    </row>
    <row r="108" spans="1:15" ht="33" customHeight="1" x14ac:dyDescent="0.25">
      <c r="A108" s="227"/>
      <c r="B108" s="240" t="s">
        <v>263</v>
      </c>
      <c r="C108" s="226" t="s">
        <v>100</v>
      </c>
      <c r="D108" s="228" t="s">
        <v>93</v>
      </c>
      <c r="E108" s="53" t="s">
        <v>94</v>
      </c>
      <c r="F108" s="8" t="s">
        <v>76</v>
      </c>
      <c r="G108" s="56" t="s">
        <v>95</v>
      </c>
      <c r="H108" s="160">
        <f>'27'!D19</f>
        <v>100</v>
      </c>
      <c r="I108" s="160">
        <f>'27'!E19</f>
        <v>100</v>
      </c>
      <c r="J108" s="161">
        <f t="shared" si="30"/>
        <v>100</v>
      </c>
      <c r="K108" s="230">
        <f>(J108+J109+J110)/3</f>
        <v>100</v>
      </c>
      <c r="L108" s="232">
        <f>(K108+K111)/2</f>
        <v>98.415276066748788</v>
      </c>
      <c r="M108" s="243"/>
      <c r="N108" s="234"/>
      <c r="O108" s="237">
        <v>27</v>
      </c>
    </row>
    <row r="109" spans="1:15" ht="39" customHeight="1" x14ac:dyDescent="0.25">
      <c r="A109" s="227"/>
      <c r="B109" s="240"/>
      <c r="C109" s="226"/>
      <c r="D109" s="229"/>
      <c r="E109" s="53" t="s">
        <v>94</v>
      </c>
      <c r="F109" s="8" t="s">
        <v>77</v>
      </c>
      <c r="G109" s="56" t="s">
        <v>95</v>
      </c>
      <c r="H109" s="160">
        <f>'27'!D20</f>
        <v>10</v>
      </c>
      <c r="I109" s="160">
        <f>'27'!E20</f>
        <v>2.4</v>
      </c>
      <c r="J109" s="161">
        <f>IF(I109&gt;0,IF(H109/I109*100&gt;100,100,H109/I109*100),100)</f>
        <v>100</v>
      </c>
      <c r="K109" s="231"/>
      <c r="L109" s="233"/>
      <c r="M109" s="243"/>
      <c r="N109" s="235"/>
      <c r="O109" s="238"/>
    </row>
    <row r="110" spans="1:15" ht="32.25" customHeight="1" x14ac:dyDescent="0.25">
      <c r="A110" s="227"/>
      <c r="B110" s="240"/>
      <c r="C110" s="226"/>
      <c r="D110" s="229"/>
      <c r="E110" s="53" t="s">
        <v>94</v>
      </c>
      <c r="F110" s="51" t="s">
        <v>78</v>
      </c>
      <c r="G110" s="56" t="s">
        <v>95</v>
      </c>
      <c r="H110" s="160">
        <f>'27'!D21</f>
        <v>100</v>
      </c>
      <c r="I110" s="160">
        <f>'27'!E21</f>
        <v>100</v>
      </c>
      <c r="J110" s="161">
        <f t="shared" si="30"/>
        <v>100</v>
      </c>
      <c r="K110" s="231"/>
      <c r="L110" s="233"/>
      <c r="M110" s="243"/>
      <c r="N110" s="235"/>
      <c r="O110" s="238"/>
    </row>
    <row r="111" spans="1:15" ht="33" customHeight="1" x14ac:dyDescent="0.25">
      <c r="A111" s="227"/>
      <c r="B111" s="241"/>
      <c r="C111" s="227"/>
      <c r="D111" s="229"/>
      <c r="E111" s="53" t="s">
        <v>96</v>
      </c>
      <c r="F111" s="57" t="s">
        <v>97</v>
      </c>
      <c r="G111" s="56" t="s">
        <v>98</v>
      </c>
      <c r="H111" s="16">
        <f>'27'!H22</f>
        <v>178.58</v>
      </c>
      <c r="I111" s="16">
        <f>'27'!I22</f>
        <v>172.92</v>
      </c>
      <c r="J111" s="161">
        <f t="shared" si="30"/>
        <v>96.830552133497577</v>
      </c>
      <c r="K111" s="161">
        <f>J111</f>
        <v>96.830552133497577</v>
      </c>
      <c r="L111" s="233"/>
      <c r="M111" s="243"/>
      <c r="N111" s="236"/>
      <c r="O111" s="239"/>
    </row>
    <row r="112" spans="1:15" ht="33" hidden="1" customHeight="1" x14ac:dyDescent="0.25">
      <c r="A112" s="227"/>
      <c r="B112" s="240" t="s">
        <v>264</v>
      </c>
      <c r="C112" s="226" t="s">
        <v>251</v>
      </c>
      <c r="D112" s="228" t="s">
        <v>93</v>
      </c>
      <c r="E112" s="53" t="s">
        <v>94</v>
      </c>
      <c r="F112" s="8" t="s">
        <v>76</v>
      </c>
      <c r="G112" s="56" t="s">
        <v>95</v>
      </c>
      <c r="H112" s="160">
        <f>'28'!D19</f>
        <v>0</v>
      </c>
      <c r="I112" s="160">
        <f>'28'!E19</f>
        <v>0</v>
      </c>
      <c r="J112" s="161">
        <f t="shared" ref="J112" si="35">IF(I112&gt;0,IF(H112/I112*100&gt;100,100,H112/I112*100),0)</f>
        <v>0</v>
      </c>
      <c r="K112" s="230">
        <f>(J112+J113+J114)/3</f>
        <v>0</v>
      </c>
      <c r="L112" s="232">
        <f>(K112+K115)/2</f>
        <v>0</v>
      </c>
      <c r="M112" s="243"/>
      <c r="N112" s="234"/>
      <c r="O112" s="237">
        <v>28</v>
      </c>
    </row>
    <row r="113" spans="1:19" ht="39" hidden="1" customHeight="1" x14ac:dyDescent="0.25">
      <c r="A113" s="227"/>
      <c r="B113" s="240"/>
      <c r="C113" s="226"/>
      <c r="D113" s="229"/>
      <c r="E113" s="53" t="s">
        <v>94</v>
      </c>
      <c r="F113" s="8" t="s">
        <v>77</v>
      </c>
      <c r="G113" s="56" t="s">
        <v>95</v>
      </c>
      <c r="H113" s="160">
        <f>'28'!D20</f>
        <v>0</v>
      </c>
      <c r="I113" s="160">
        <f>'28'!E20</f>
        <v>0</v>
      </c>
      <c r="J113" s="161">
        <f t="shared" ref="J113" si="36">IF(H113&gt;0,IF(I113/H113*100&gt;100,100,I113/H113*100),0)</f>
        <v>0</v>
      </c>
      <c r="K113" s="231"/>
      <c r="L113" s="233"/>
      <c r="M113" s="243"/>
      <c r="N113" s="235"/>
      <c r="O113" s="238"/>
    </row>
    <row r="114" spans="1:19" ht="32.25" hidden="1" customHeight="1" x14ac:dyDescent="0.25">
      <c r="A114" s="227"/>
      <c r="B114" s="240"/>
      <c r="C114" s="226"/>
      <c r="D114" s="229"/>
      <c r="E114" s="53" t="s">
        <v>94</v>
      </c>
      <c r="F114" s="51" t="s">
        <v>78</v>
      </c>
      <c r="G114" s="56" t="s">
        <v>95</v>
      </c>
      <c r="H114" s="160">
        <f>'28'!D21</f>
        <v>0</v>
      </c>
      <c r="I114" s="160">
        <f>'28'!E21</f>
        <v>0</v>
      </c>
      <c r="J114" s="161">
        <f t="shared" si="30"/>
        <v>0</v>
      </c>
      <c r="K114" s="231"/>
      <c r="L114" s="233"/>
      <c r="M114" s="243"/>
      <c r="N114" s="235"/>
      <c r="O114" s="238"/>
    </row>
    <row r="115" spans="1:19" ht="33" hidden="1" customHeight="1" x14ac:dyDescent="0.25">
      <c r="A115" s="227"/>
      <c r="B115" s="241"/>
      <c r="C115" s="227"/>
      <c r="D115" s="229"/>
      <c r="E115" s="53" t="s">
        <v>96</v>
      </c>
      <c r="F115" s="57" t="s">
        <v>97</v>
      </c>
      <c r="G115" s="56" t="s">
        <v>98</v>
      </c>
      <c r="H115" s="16">
        <f>'28'!H22</f>
        <v>0</v>
      </c>
      <c r="I115" s="16">
        <f>'28'!I22</f>
        <v>0</v>
      </c>
      <c r="J115" s="161">
        <f t="shared" si="30"/>
        <v>0</v>
      </c>
      <c r="K115" s="161">
        <f>J115</f>
        <v>0</v>
      </c>
      <c r="L115" s="233"/>
      <c r="M115" s="244"/>
      <c r="N115" s="236"/>
      <c r="O115" s="239"/>
    </row>
    <row r="116" spans="1:19" ht="27" customHeight="1" x14ac:dyDescent="0.25"/>
    <row r="117" spans="1:19" s="139" customFormat="1" ht="13.5" x14ac:dyDescent="0.25">
      <c r="A117" s="224" t="s">
        <v>194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</row>
    <row r="118" spans="1:19" s="139" customFormat="1" ht="13.5" x14ac:dyDescent="0.25">
      <c r="A118" s="224" t="s">
        <v>195</v>
      </c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</row>
  </sheetData>
  <autoFilter ref="A3:S115" xr:uid="{00000000-0009-0000-0000-00001D000000}">
    <filterColumn colId="9">
      <filters>
        <filter val="100,00"/>
        <filter val="83,38"/>
        <filter val="96,57"/>
        <filter val="96,83"/>
        <filter val="98,25"/>
        <filter val="98,39"/>
      </filters>
    </filterColumn>
  </autoFilter>
  <mergeCells count="201">
    <mergeCell ref="A4:A115"/>
    <mergeCell ref="B108:B111"/>
    <mergeCell ref="C108:C111"/>
    <mergeCell ref="D108:D111"/>
    <mergeCell ref="K108:K110"/>
    <mergeCell ref="L108:L111"/>
    <mergeCell ref="N108:N111"/>
    <mergeCell ref="C4:C7"/>
    <mergeCell ref="D4:D7"/>
    <mergeCell ref="K4:K6"/>
    <mergeCell ref="L4:L7"/>
    <mergeCell ref="B4:B7"/>
    <mergeCell ref="D52:D55"/>
    <mergeCell ref="K52:K54"/>
    <mergeCell ref="L52:L55"/>
    <mergeCell ref="K12:K14"/>
    <mergeCell ref="L12:L15"/>
    <mergeCell ref="B8:B11"/>
    <mergeCell ref="C8:C11"/>
    <mergeCell ref="D8:D11"/>
    <mergeCell ref="L16:L19"/>
    <mergeCell ref="C48:C51"/>
    <mergeCell ref="N44:N47"/>
    <mergeCell ref="N48:N51"/>
    <mergeCell ref="N8:N11"/>
    <mergeCell ref="O8:O11"/>
    <mergeCell ref="N12:N15"/>
    <mergeCell ref="O12:O15"/>
    <mergeCell ref="N16:N19"/>
    <mergeCell ref="O16:O19"/>
    <mergeCell ref="N20:N23"/>
    <mergeCell ref="O20:O23"/>
    <mergeCell ref="N24:N27"/>
    <mergeCell ref="O24:O27"/>
    <mergeCell ref="L20:L23"/>
    <mergeCell ref="K56:K58"/>
    <mergeCell ref="L56:L59"/>
    <mergeCell ref="N52:N55"/>
    <mergeCell ref="N56:N59"/>
    <mergeCell ref="O32:O35"/>
    <mergeCell ref="N32:N35"/>
    <mergeCell ref="O108:O111"/>
    <mergeCell ref="O40:O43"/>
    <mergeCell ref="O28:O31"/>
    <mergeCell ref="O36:O39"/>
    <mergeCell ref="O68:O71"/>
    <mergeCell ref="O104:O107"/>
    <mergeCell ref="O56:O59"/>
    <mergeCell ref="O48:O51"/>
    <mergeCell ref="O52:O55"/>
    <mergeCell ref="O64:O67"/>
    <mergeCell ref="O60:O63"/>
    <mergeCell ref="D56:D59"/>
    <mergeCell ref="C96:C99"/>
    <mergeCell ref="D60:D63"/>
    <mergeCell ref="K60:K62"/>
    <mergeCell ref="L28:L31"/>
    <mergeCell ref="N28:N31"/>
    <mergeCell ref="L32:L35"/>
    <mergeCell ref="D36:D39"/>
    <mergeCell ref="K36:K38"/>
    <mergeCell ref="L36:L39"/>
    <mergeCell ref="N36:N39"/>
    <mergeCell ref="N60:N63"/>
    <mergeCell ref="N64:N67"/>
    <mergeCell ref="N72:N75"/>
    <mergeCell ref="N112:N115"/>
    <mergeCell ref="B68:B71"/>
    <mergeCell ref="B104:B107"/>
    <mergeCell ref="B76:B79"/>
    <mergeCell ref="B96:B99"/>
    <mergeCell ref="L64:L67"/>
    <mergeCell ref="B60:B63"/>
    <mergeCell ref="C60:C63"/>
    <mergeCell ref="D92:D95"/>
    <mergeCell ref="K92:K94"/>
    <mergeCell ref="L92:L95"/>
    <mergeCell ref="B64:B67"/>
    <mergeCell ref="C64:C67"/>
    <mergeCell ref="D64:D67"/>
    <mergeCell ref="K64:K66"/>
    <mergeCell ref="B36:B39"/>
    <mergeCell ref="C36:C39"/>
    <mergeCell ref="B112:B115"/>
    <mergeCell ref="C112:C115"/>
    <mergeCell ref="D112:D115"/>
    <mergeCell ref="K112:K114"/>
    <mergeCell ref="L112:L115"/>
    <mergeCell ref="B12:B15"/>
    <mergeCell ref="C12:C15"/>
    <mergeCell ref="D12:D15"/>
    <mergeCell ref="B28:B31"/>
    <mergeCell ref="D28:D31"/>
    <mergeCell ref="K28:K30"/>
    <mergeCell ref="B16:B19"/>
    <mergeCell ref="C16:C19"/>
    <mergeCell ref="D16:D19"/>
    <mergeCell ref="K16:K18"/>
    <mergeCell ref="B20:B23"/>
    <mergeCell ref="C20:C23"/>
    <mergeCell ref="D20:D23"/>
    <mergeCell ref="K20:K22"/>
    <mergeCell ref="L60:L63"/>
    <mergeCell ref="B56:B59"/>
    <mergeCell ref="C56:C59"/>
    <mergeCell ref="O112:O115"/>
    <mergeCell ref="C68:C71"/>
    <mergeCell ref="D68:D71"/>
    <mergeCell ref="K68:K70"/>
    <mergeCell ref="L68:L71"/>
    <mergeCell ref="C104:C107"/>
    <mergeCell ref="D104:D107"/>
    <mergeCell ref="K104:K106"/>
    <mergeCell ref="L104:L107"/>
    <mergeCell ref="N68:N71"/>
    <mergeCell ref="N104:N107"/>
    <mergeCell ref="C84:C87"/>
    <mergeCell ref="D84:D87"/>
    <mergeCell ref="D80:D83"/>
    <mergeCell ref="K80:K82"/>
    <mergeCell ref="O84:O87"/>
    <mergeCell ref="N92:N95"/>
    <mergeCell ref="O92:O95"/>
    <mergeCell ref="O72:O75"/>
    <mergeCell ref="N84:N87"/>
    <mergeCell ref="M4:M115"/>
    <mergeCell ref="D24:D27"/>
    <mergeCell ref="K24:K26"/>
    <mergeCell ref="C28:C31"/>
    <mergeCell ref="L8:L11"/>
    <mergeCell ref="B40:B43"/>
    <mergeCell ref="C40:C43"/>
    <mergeCell ref="D40:D43"/>
    <mergeCell ref="K40:K42"/>
    <mergeCell ref="L40:L43"/>
    <mergeCell ref="B52:B55"/>
    <mergeCell ref="C52:C55"/>
    <mergeCell ref="D44:D47"/>
    <mergeCell ref="K44:K46"/>
    <mergeCell ref="L44:L47"/>
    <mergeCell ref="B48:B51"/>
    <mergeCell ref="B44:B47"/>
    <mergeCell ref="C44:C47"/>
    <mergeCell ref="D48:D51"/>
    <mergeCell ref="K48:K50"/>
    <mergeCell ref="L48:L51"/>
    <mergeCell ref="K8:K10"/>
    <mergeCell ref="B32:B35"/>
    <mergeCell ref="C32:C35"/>
    <mergeCell ref="D32:D35"/>
    <mergeCell ref="K32:K34"/>
    <mergeCell ref="B24:B27"/>
    <mergeCell ref="C24:C27"/>
    <mergeCell ref="O4:O7"/>
    <mergeCell ref="N4:N7"/>
    <mergeCell ref="L24:L27"/>
    <mergeCell ref="O44:O47"/>
    <mergeCell ref="N40:N43"/>
    <mergeCell ref="N96:N99"/>
    <mergeCell ref="O96:O99"/>
    <mergeCell ref="B88:B91"/>
    <mergeCell ref="C88:C91"/>
    <mergeCell ref="D88:D91"/>
    <mergeCell ref="K88:K90"/>
    <mergeCell ref="L88:L91"/>
    <mergeCell ref="N88:N91"/>
    <mergeCell ref="O88:O91"/>
    <mergeCell ref="B92:B95"/>
    <mergeCell ref="C92:C95"/>
    <mergeCell ref="B72:B75"/>
    <mergeCell ref="C72:C75"/>
    <mergeCell ref="D72:D75"/>
    <mergeCell ref="K72:K74"/>
    <mergeCell ref="L72:L75"/>
    <mergeCell ref="L80:L83"/>
    <mergeCell ref="K84:K86"/>
    <mergeCell ref="L84:L87"/>
    <mergeCell ref="A117:S117"/>
    <mergeCell ref="A118:R118"/>
    <mergeCell ref="A1:O1"/>
    <mergeCell ref="C76:C79"/>
    <mergeCell ref="D76:D79"/>
    <mergeCell ref="K76:K78"/>
    <mergeCell ref="L76:L79"/>
    <mergeCell ref="N76:N79"/>
    <mergeCell ref="O76:O79"/>
    <mergeCell ref="N100:N103"/>
    <mergeCell ref="O100:O103"/>
    <mergeCell ref="B100:B103"/>
    <mergeCell ref="C100:C103"/>
    <mergeCell ref="D100:D103"/>
    <mergeCell ref="K100:K102"/>
    <mergeCell ref="L100:L103"/>
    <mergeCell ref="N80:N83"/>
    <mergeCell ref="O80:O83"/>
    <mergeCell ref="B84:B87"/>
    <mergeCell ref="B80:B83"/>
    <mergeCell ref="C80:C83"/>
    <mergeCell ref="D96:D99"/>
    <mergeCell ref="K96:K98"/>
    <mergeCell ref="L96:L99"/>
  </mergeCells>
  <pageMargins left="0.59055118110236227" right="0.59055118110236227" top="0.59055118110236227" bottom="0.59055118110236227" header="0.31496062992125984" footer="0.31496062992125984"/>
  <pageSetup paperSize="9" scale="3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1"/>
  <dimension ref="A1:Q40"/>
  <sheetViews>
    <sheetView topLeftCell="A25" workbookViewId="0">
      <selection activeCell="N14" sqref="N14"/>
    </sheetView>
  </sheetViews>
  <sheetFormatPr defaultRowHeight="15" x14ac:dyDescent="0.25"/>
  <cols>
    <col min="2" max="2" width="10.28515625" bestFit="1" customWidth="1"/>
    <col min="12" max="12" width="15.140625" customWidth="1"/>
    <col min="13" max="13" width="12.5703125" customWidth="1"/>
    <col min="14" max="14" width="13.5703125" customWidth="1"/>
    <col min="15" max="15" width="13.140625" customWidth="1"/>
  </cols>
  <sheetData>
    <row r="1" spans="1:17" ht="15" customHeight="1" x14ac:dyDescent="0.25">
      <c r="A1" s="77" t="s">
        <v>136</v>
      </c>
      <c r="B1" s="77" t="s">
        <v>130</v>
      </c>
      <c r="C1" s="77" t="s">
        <v>131</v>
      </c>
      <c r="D1" s="77" t="s">
        <v>132</v>
      </c>
      <c r="E1" s="77" t="s">
        <v>133</v>
      </c>
      <c r="F1" s="77" t="s">
        <v>134</v>
      </c>
      <c r="G1" s="77" t="s">
        <v>130</v>
      </c>
      <c r="H1" s="77" t="s">
        <v>132</v>
      </c>
      <c r="I1" s="77" t="s">
        <v>135</v>
      </c>
      <c r="L1" s="233" t="s">
        <v>270</v>
      </c>
      <c r="M1" s="233"/>
      <c r="N1" s="233" t="s">
        <v>272</v>
      </c>
      <c r="O1" s="233"/>
      <c r="P1" s="233" t="s">
        <v>274</v>
      </c>
      <c r="Q1" s="233"/>
    </row>
    <row r="2" spans="1:17" ht="30" customHeight="1" x14ac:dyDescent="0.25">
      <c r="A2" s="77">
        <v>1</v>
      </c>
      <c r="B2" s="78">
        <f>SUM('1:17'!F48)</f>
        <v>0</v>
      </c>
      <c r="C2" s="77">
        <f>SUM('18:28'!F49)</f>
        <v>187</v>
      </c>
      <c r="D2" s="78">
        <f>C2-B2</f>
        <v>187</v>
      </c>
      <c r="E2" s="77">
        <v>0</v>
      </c>
      <c r="F2" s="103">
        <v>187</v>
      </c>
      <c r="G2" s="77">
        <f>F2-E2</f>
        <v>187</v>
      </c>
      <c r="H2" s="77">
        <f>G2-B2</f>
        <v>187</v>
      </c>
      <c r="I2" s="77">
        <f>D2-E2</f>
        <v>187</v>
      </c>
      <c r="L2" s="154" t="s">
        <v>273</v>
      </c>
      <c r="M2" s="154" t="s">
        <v>271</v>
      </c>
      <c r="N2" s="154" t="s">
        <v>273</v>
      </c>
      <c r="O2" s="154" t="s">
        <v>271</v>
      </c>
      <c r="P2" s="154" t="s">
        <v>273</v>
      </c>
      <c r="Q2" s="154" t="s">
        <v>271</v>
      </c>
    </row>
    <row r="3" spans="1:17" x14ac:dyDescent="0.25">
      <c r="A3" s="77">
        <v>2</v>
      </c>
      <c r="B3" s="78">
        <f>SUM('1:17'!F49)</f>
        <v>194</v>
      </c>
      <c r="C3" s="77">
        <f>SUM('18:28'!F50)</f>
        <v>194</v>
      </c>
      <c r="D3" s="77">
        <f t="shared" ref="D3:D13" si="0">C3-B3</f>
        <v>0</v>
      </c>
      <c r="E3" s="77">
        <v>0</v>
      </c>
      <c r="F3" s="103">
        <v>194</v>
      </c>
      <c r="G3" s="77">
        <f t="shared" ref="G3:G13" si="1">F3-E3</f>
        <v>194</v>
      </c>
      <c r="H3" s="77">
        <f t="shared" ref="H3:H13" si="2">G3-B3</f>
        <v>0</v>
      </c>
      <c r="I3" s="77">
        <f>D3-E3</f>
        <v>0</v>
      </c>
      <c r="L3" s="77">
        <v>22.321999999999999</v>
      </c>
      <c r="M3" s="77">
        <v>11.75</v>
      </c>
      <c r="N3" s="77">
        <f>SUM('1:17'!F40)</f>
        <v>22.472999999999999</v>
      </c>
      <c r="O3" s="77">
        <f>SUM('18:28'!F33)</f>
        <v>11.722</v>
      </c>
      <c r="P3" s="77">
        <f>N3-L3</f>
        <v>0.1509999999999998</v>
      </c>
      <c r="Q3" s="77">
        <f>O3-M3</f>
        <v>-2.8000000000000469E-2</v>
      </c>
    </row>
    <row r="4" spans="1:17" x14ac:dyDescent="0.25">
      <c r="A4" s="77">
        <v>3</v>
      </c>
      <c r="B4" s="78">
        <f>SUM('1:17'!F50)</f>
        <v>210</v>
      </c>
      <c r="C4" s="77">
        <f>SUM('18:28'!F51)</f>
        <v>210</v>
      </c>
      <c r="D4" s="77">
        <f t="shared" si="0"/>
        <v>0</v>
      </c>
      <c r="E4" s="77">
        <v>0</v>
      </c>
      <c r="F4" s="103">
        <v>210</v>
      </c>
      <c r="G4" s="77">
        <f t="shared" si="1"/>
        <v>210</v>
      </c>
      <c r="H4" s="77">
        <f t="shared" si="2"/>
        <v>0</v>
      </c>
      <c r="I4" s="77">
        <f t="shared" ref="I4:I13" si="3">D4-E4</f>
        <v>0</v>
      </c>
    </row>
    <row r="5" spans="1:17" x14ac:dyDescent="0.25">
      <c r="A5" s="77">
        <v>4</v>
      </c>
      <c r="B5" s="78">
        <f>SUM('1:17'!F51)</f>
        <v>209</v>
      </c>
      <c r="C5" s="77">
        <f>SUM('18:28'!F52)</f>
        <v>209</v>
      </c>
      <c r="D5" s="77">
        <f t="shared" si="0"/>
        <v>0</v>
      </c>
      <c r="E5" s="77">
        <v>0</v>
      </c>
      <c r="F5" s="103">
        <v>209</v>
      </c>
      <c r="G5" s="77">
        <f t="shared" si="1"/>
        <v>209</v>
      </c>
      <c r="H5" s="78">
        <f>G5-B5</f>
        <v>0</v>
      </c>
      <c r="I5" s="77">
        <f t="shared" si="3"/>
        <v>0</v>
      </c>
    </row>
    <row r="6" spans="1:17" x14ac:dyDescent="0.25">
      <c r="A6" s="77">
        <v>5</v>
      </c>
      <c r="B6" s="78">
        <f>SUM('1:17'!F52)</f>
        <v>207</v>
      </c>
      <c r="C6" s="77">
        <f>SUM('18:28'!F53)</f>
        <v>207</v>
      </c>
      <c r="D6" s="77">
        <f t="shared" si="0"/>
        <v>0</v>
      </c>
      <c r="E6" s="77">
        <v>0</v>
      </c>
      <c r="F6" s="103">
        <v>207</v>
      </c>
      <c r="G6" s="77">
        <f t="shared" si="1"/>
        <v>207</v>
      </c>
      <c r="H6" s="77">
        <f t="shared" si="2"/>
        <v>0</v>
      </c>
      <c r="I6" s="77">
        <f t="shared" si="3"/>
        <v>0</v>
      </c>
    </row>
    <row r="7" spans="1:17" x14ac:dyDescent="0.25">
      <c r="A7" s="77">
        <v>6</v>
      </c>
      <c r="B7" s="78">
        <f>SUM('1:17'!F53)</f>
        <v>207</v>
      </c>
      <c r="C7" s="77">
        <f>SUM('18:28'!F54)</f>
        <v>207</v>
      </c>
      <c r="D7" s="77">
        <f t="shared" si="0"/>
        <v>0</v>
      </c>
      <c r="E7" s="77">
        <v>0</v>
      </c>
      <c r="F7" s="103">
        <v>207</v>
      </c>
      <c r="G7" s="77">
        <f t="shared" si="1"/>
        <v>207</v>
      </c>
      <c r="H7" s="77">
        <f t="shared" si="2"/>
        <v>0</v>
      </c>
      <c r="I7" s="77">
        <f t="shared" si="3"/>
        <v>0</v>
      </c>
    </row>
    <row r="8" spans="1:17" x14ac:dyDescent="0.25">
      <c r="A8" s="77">
        <v>7</v>
      </c>
      <c r="B8" s="78">
        <f>SUM('1:17'!F54)</f>
        <v>207</v>
      </c>
      <c r="C8" s="77">
        <f>SUM('18:28'!F55)</f>
        <v>207</v>
      </c>
      <c r="D8" s="77">
        <f t="shared" si="0"/>
        <v>0</v>
      </c>
      <c r="E8" s="77">
        <v>0</v>
      </c>
      <c r="F8" s="103">
        <v>207</v>
      </c>
      <c r="G8" s="77">
        <f>F8-E8</f>
        <v>207</v>
      </c>
      <c r="H8" s="78">
        <f>G8-B8</f>
        <v>0</v>
      </c>
      <c r="I8" s="77">
        <f t="shared" si="3"/>
        <v>0</v>
      </c>
    </row>
    <row r="9" spans="1:17" x14ac:dyDescent="0.25">
      <c r="A9" s="77">
        <v>8</v>
      </c>
      <c r="B9" s="78">
        <f>SUM('1:17'!F55)</f>
        <v>205</v>
      </c>
      <c r="C9" s="77">
        <f>SUM('18:28'!F56)</f>
        <v>205</v>
      </c>
      <c r="D9" s="77">
        <f t="shared" si="0"/>
        <v>0</v>
      </c>
      <c r="E9" s="77">
        <v>0</v>
      </c>
      <c r="F9" s="103">
        <v>205</v>
      </c>
      <c r="G9" s="77">
        <f t="shared" si="1"/>
        <v>205</v>
      </c>
      <c r="H9" s="77">
        <f t="shared" si="2"/>
        <v>0</v>
      </c>
      <c r="I9" s="77">
        <f t="shared" si="3"/>
        <v>0</v>
      </c>
    </row>
    <row r="10" spans="1:17" x14ac:dyDescent="0.25">
      <c r="A10" s="77">
        <v>9</v>
      </c>
      <c r="B10" s="78">
        <f>SUM('1:17'!F56)</f>
        <v>224</v>
      </c>
      <c r="C10" s="77">
        <f>SUM('18:28'!F57)</f>
        <v>224</v>
      </c>
      <c r="D10" s="77">
        <f t="shared" si="0"/>
        <v>0</v>
      </c>
      <c r="E10" s="77">
        <v>0</v>
      </c>
      <c r="F10" s="103">
        <v>224</v>
      </c>
      <c r="G10" s="77">
        <f t="shared" si="1"/>
        <v>224</v>
      </c>
      <c r="H10" s="77">
        <f t="shared" si="2"/>
        <v>0</v>
      </c>
      <c r="I10" s="77">
        <f t="shared" si="3"/>
        <v>0</v>
      </c>
    </row>
    <row r="11" spans="1:17" x14ac:dyDescent="0.25">
      <c r="A11" s="77">
        <v>10</v>
      </c>
      <c r="B11" s="78">
        <f>SUM('1:17'!F57)</f>
        <v>217</v>
      </c>
      <c r="C11" s="77">
        <f>SUM('18:28'!F58)</f>
        <v>217</v>
      </c>
      <c r="D11" s="77">
        <f t="shared" si="0"/>
        <v>0</v>
      </c>
      <c r="E11" s="77">
        <v>0</v>
      </c>
      <c r="F11" s="103">
        <v>217</v>
      </c>
      <c r="G11" s="77">
        <f t="shared" si="1"/>
        <v>217</v>
      </c>
      <c r="H11" s="77">
        <f t="shared" si="2"/>
        <v>0</v>
      </c>
      <c r="I11" s="77">
        <f t="shared" si="3"/>
        <v>0</v>
      </c>
    </row>
    <row r="12" spans="1:17" x14ac:dyDescent="0.25">
      <c r="A12" s="77">
        <v>11</v>
      </c>
      <c r="B12" s="78">
        <f>SUM('1:17'!F58)</f>
        <v>220</v>
      </c>
      <c r="C12" s="77">
        <f>SUM('18:28'!F59)</f>
        <v>220</v>
      </c>
      <c r="D12" s="77">
        <f t="shared" si="0"/>
        <v>0</v>
      </c>
      <c r="E12" s="77">
        <v>0</v>
      </c>
      <c r="F12" s="103">
        <v>220</v>
      </c>
      <c r="G12" s="77">
        <f t="shared" si="1"/>
        <v>220</v>
      </c>
      <c r="H12" s="77">
        <f t="shared" si="2"/>
        <v>0</v>
      </c>
      <c r="I12" s="77">
        <f t="shared" si="3"/>
        <v>0</v>
      </c>
    </row>
    <row r="13" spans="1:17" x14ac:dyDescent="0.25">
      <c r="A13" s="77">
        <v>12</v>
      </c>
      <c r="B13" s="78">
        <f>SUM('1:17'!F59)</f>
        <v>227</v>
      </c>
      <c r="C13" s="77">
        <f>SUM('18:28'!F60)</f>
        <v>227</v>
      </c>
      <c r="D13" s="77">
        <f t="shared" si="0"/>
        <v>0</v>
      </c>
      <c r="E13" s="77">
        <v>0</v>
      </c>
      <c r="F13" s="103">
        <v>227</v>
      </c>
      <c r="G13" s="77">
        <f t="shared" si="1"/>
        <v>227</v>
      </c>
      <c r="H13" s="77">
        <f t="shared" si="2"/>
        <v>0</v>
      </c>
      <c r="I13" s="77">
        <f t="shared" si="3"/>
        <v>0</v>
      </c>
    </row>
    <row r="15" spans="1:17" x14ac:dyDescent="0.25">
      <c r="A15">
        <f>SUM('1:17'!E48)</f>
        <v>0</v>
      </c>
      <c r="B15">
        <f>SUM('18:28'!E49)</f>
        <v>187</v>
      </c>
      <c r="C15">
        <f>B15-A15</f>
        <v>187</v>
      </c>
    </row>
    <row r="16" spans="1:17" x14ac:dyDescent="0.25">
      <c r="A16">
        <f>SUM('1:17'!E49)</f>
        <v>194</v>
      </c>
      <c r="B16">
        <f>SUM('18:28'!E50)</f>
        <v>194</v>
      </c>
      <c r="C16">
        <f t="shared" ref="C16:C26" si="4">B16-A16</f>
        <v>0</v>
      </c>
    </row>
    <row r="17" spans="1:15" x14ac:dyDescent="0.25">
      <c r="A17">
        <f>SUM('1:17'!E50)</f>
        <v>210</v>
      </c>
      <c r="B17">
        <f>SUM('18:28'!E51)</f>
        <v>210</v>
      </c>
      <c r="C17">
        <f t="shared" si="4"/>
        <v>0</v>
      </c>
    </row>
    <row r="18" spans="1:15" x14ac:dyDescent="0.25">
      <c r="A18">
        <f>SUM('1:17'!E51)</f>
        <v>210</v>
      </c>
      <c r="B18">
        <f>SUM('18:28'!E52)</f>
        <v>210</v>
      </c>
      <c r="C18">
        <f t="shared" si="4"/>
        <v>0</v>
      </c>
    </row>
    <row r="19" spans="1:15" x14ac:dyDescent="0.25">
      <c r="A19">
        <f>SUM('1:17'!E52)</f>
        <v>210</v>
      </c>
      <c r="B19">
        <f>SUM('18:28'!E53)</f>
        <v>210</v>
      </c>
      <c r="C19">
        <f t="shared" si="4"/>
        <v>0</v>
      </c>
    </row>
    <row r="20" spans="1:15" x14ac:dyDescent="0.25">
      <c r="A20">
        <f>SUM('1:17'!E53)</f>
        <v>210</v>
      </c>
      <c r="B20">
        <f>SUM('18:28'!E54)</f>
        <v>210</v>
      </c>
      <c r="C20">
        <f t="shared" si="4"/>
        <v>0</v>
      </c>
    </row>
    <row r="21" spans="1:15" x14ac:dyDescent="0.25">
      <c r="A21">
        <f>SUM('1:17'!E54)</f>
        <v>210</v>
      </c>
      <c r="B21">
        <f>SUM('18:28'!E55)</f>
        <v>210</v>
      </c>
      <c r="C21">
        <f t="shared" si="4"/>
        <v>0</v>
      </c>
    </row>
    <row r="22" spans="1:15" x14ac:dyDescent="0.25">
      <c r="A22">
        <f>SUM('1:17'!E55)</f>
        <v>210</v>
      </c>
      <c r="B22">
        <f>SUM('18:28'!E56)</f>
        <v>210</v>
      </c>
      <c r="C22">
        <f t="shared" si="4"/>
        <v>0</v>
      </c>
    </row>
    <row r="23" spans="1:15" x14ac:dyDescent="0.25">
      <c r="A23">
        <f>SUM('1:17'!E56)</f>
        <v>235</v>
      </c>
      <c r="B23">
        <f>SUM('18:28'!E57)</f>
        <v>235</v>
      </c>
      <c r="C23">
        <f t="shared" si="4"/>
        <v>0</v>
      </c>
    </row>
    <row r="24" spans="1:15" x14ac:dyDescent="0.25">
      <c r="A24">
        <f>SUM('1:17'!E57)</f>
        <v>235</v>
      </c>
      <c r="B24">
        <f>SUM('18:28'!E58)</f>
        <v>235</v>
      </c>
      <c r="C24">
        <f t="shared" si="4"/>
        <v>0</v>
      </c>
    </row>
    <row r="25" spans="1:15" x14ac:dyDescent="0.25">
      <c r="A25">
        <f>SUM('1:17'!E58)</f>
        <v>235</v>
      </c>
      <c r="B25">
        <f>SUM('18:28'!E59)</f>
        <v>235</v>
      </c>
      <c r="C25">
        <f t="shared" si="4"/>
        <v>0</v>
      </c>
    </row>
    <row r="26" spans="1:15" x14ac:dyDescent="0.25">
      <c r="A26">
        <f>SUM('1:17'!E59)</f>
        <v>235</v>
      </c>
      <c r="B26">
        <f>SUM('18:28'!E60)</f>
        <v>235</v>
      </c>
      <c r="C26">
        <f t="shared" si="4"/>
        <v>0</v>
      </c>
    </row>
    <row r="28" spans="1:15" ht="45" x14ac:dyDescent="0.25">
      <c r="A28" s="77"/>
      <c r="B28" s="58" t="s">
        <v>285</v>
      </c>
      <c r="C28" s="58" t="s">
        <v>286</v>
      </c>
      <c r="D28" s="77" t="s">
        <v>287</v>
      </c>
      <c r="E28" s="58" t="s">
        <v>288</v>
      </c>
      <c r="F28" s="58" t="s">
        <v>289</v>
      </c>
      <c r="G28" s="77" t="s">
        <v>287</v>
      </c>
      <c r="H28" s="58" t="s">
        <v>290</v>
      </c>
      <c r="I28" s="58" t="s">
        <v>291</v>
      </c>
      <c r="J28" s="77" t="s">
        <v>287</v>
      </c>
      <c r="K28" s="58" t="s">
        <v>292</v>
      </c>
      <c r="L28" s="58" t="s">
        <v>293</v>
      </c>
      <c r="M28" s="77" t="s">
        <v>287</v>
      </c>
    </row>
    <row r="29" spans="1:15" x14ac:dyDescent="0.25">
      <c r="A29" s="77" t="s">
        <v>294</v>
      </c>
      <c r="B29" s="77">
        <f>'1'!F48+'5'!F48+'10'!F48+'12'!F48</f>
        <v>0</v>
      </c>
      <c r="C29" s="77">
        <v>3</v>
      </c>
      <c r="D29" s="176">
        <f>C29-B29</f>
        <v>3</v>
      </c>
      <c r="E29" s="77">
        <f>'3'!F48+'7'!F48+'14'!F48+'16'!F48</f>
        <v>0</v>
      </c>
      <c r="F29" s="77">
        <v>2</v>
      </c>
      <c r="G29" s="176">
        <f>F29-E29</f>
        <v>2</v>
      </c>
      <c r="H29" s="77">
        <f>'2'!F48+'6'!F48+'11'!F48+'13'!F48</f>
        <v>0</v>
      </c>
      <c r="I29" s="77">
        <v>30</v>
      </c>
      <c r="J29" s="176">
        <f>I29-H29</f>
        <v>30</v>
      </c>
      <c r="K29" s="77">
        <f>'4'!F48+'8'!F48+'15'!F48+'17'!F48</f>
        <v>0</v>
      </c>
      <c r="L29" s="77">
        <v>152</v>
      </c>
      <c r="M29" s="176">
        <f>L29-K29</f>
        <v>152</v>
      </c>
      <c r="O29">
        <f>D29+G29+J29+M29</f>
        <v>187</v>
      </c>
    </row>
    <row r="30" spans="1:15" x14ac:dyDescent="0.25">
      <c r="A30" s="77" t="s">
        <v>295</v>
      </c>
      <c r="B30" s="77">
        <f>'1'!F49+'5'!F49+'10'!F49+'12'!F49</f>
        <v>2</v>
      </c>
      <c r="C30" s="77">
        <v>2</v>
      </c>
      <c r="D30" s="176">
        <f t="shared" ref="D30:D40" si="5">C30-B30</f>
        <v>0</v>
      </c>
      <c r="E30" s="77">
        <f>'3'!F49+'7'!F49+'14'!F49+'16'!F49</f>
        <v>1</v>
      </c>
      <c r="F30" s="77">
        <v>1</v>
      </c>
      <c r="G30" s="176">
        <f t="shared" ref="G30:G40" si="6">F30-E30</f>
        <v>0</v>
      </c>
      <c r="H30" s="77">
        <f>'2'!F49+'6'!F49+'11'!F49+'13'!F49</f>
        <v>35</v>
      </c>
      <c r="I30" s="77">
        <v>35</v>
      </c>
      <c r="J30" s="176">
        <f t="shared" ref="J30:J40" si="7">I30-H30</f>
        <v>0</v>
      </c>
      <c r="K30" s="77">
        <f>'4'!F49+'8'!F49+'15'!F49+'17'!F49</f>
        <v>156</v>
      </c>
      <c r="L30" s="77">
        <v>156</v>
      </c>
      <c r="M30" s="176">
        <f t="shared" ref="M30:M40" si="8">L30-K30</f>
        <v>0</v>
      </c>
      <c r="O30">
        <f t="shared" ref="O30:O40" si="9">D30+G30+J30+M30</f>
        <v>0</v>
      </c>
    </row>
    <row r="31" spans="1:15" x14ac:dyDescent="0.25">
      <c r="A31" s="77" t="s">
        <v>296</v>
      </c>
      <c r="B31" s="77">
        <f>'1'!F50+'5'!F50+'10'!F50+'12'!F50</f>
        <v>5</v>
      </c>
      <c r="C31" s="77">
        <v>5</v>
      </c>
      <c r="D31" s="176">
        <f t="shared" si="5"/>
        <v>0</v>
      </c>
      <c r="E31" s="77">
        <f>'3'!F50+'7'!F50+'14'!F50+'16'!F50</f>
        <v>0</v>
      </c>
      <c r="F31" s="77">
        <v>0</v>
      </c>
      <c r="G31" s="176">
        <f t="shared" si="6"/>
        <v>0</v>
      </c>
      <c r="H31" s="77">
        <f>'2'!F50+'6'!F50+'11'!F50+'13'!F50</f>
        <v>38</v>
      </c>
      <c r="I31" s="77">
        <v>38</v>
      </c>
      <c r="J31" s="176">
        <f t="shared" si="7"/>
        <v>0</v>
      </c>
      <c r="K31" s="77">
        <f>'4'!F50+'8'!F50+'15'!F50+'17'!F50</f>
        <v>167</v>
      </c>
      <c r="L31" s="77">
        <v>167</v>
      </c>
      <c r="M31" s="176">
        <f t="shared" si="8"/>
        <v>0</v>
      </c>
      <c r="O31">
        <f t="shared" si="9"/>
        <v>0</v>
      </c>
    </row>
    <row r="32" spans="1:15" x14ac:dyDescent="0.25">
      <c r="A32" s="77" t="s">
        <v>297</v>
      </c>
      <c r="B32" s="77">
        <f>'1'!F51+'5'!F51+'10'!F51+'12'!F51</f>
        <v>5</v>
      </c>
      <c r="C32" s="77">
        <v>5</v>
      </c>
      <c r="D32" s="176">
        <f t="shared" si="5"/>
        <v>0</v>
      </c>
      <c r="E32" s="77">
        <f>'3'!F51+'7'!F51+'14'!F51+'16'!F51</f>
        <v>0</v>
      </c>
      <c r="F32" s="77">
        <v>0</v>
      </c>
      <c r="G32" s="176">
        <f t="shared" si="6"/>
        <v>0</v>
      </c>
      <c r="H32" s="77">
        <f>'2'!F51+'6'!F51+'11'!F51+'13'!F51</f>
        <v>38</v>
      </c>
      <c r="I32" s="77">
        <v>38</v>
      </c>
      <c r="J32" s="176">
        <f t="shared" si="7"/>
        <v>0</v>
      </c>
      <c r="K32" s="77">
        <f>'4'!F51+'8'!F51+'15'!F51+'17'!F51</f>
        <v>166</v>
      </c>
      <c r="L32" s="77">
        <v>166</v>
      </c>
      <c r="M32" s="176">
        <f t="shared" si="8"/>
        <v>0</v>
      </c>
      <c r="O32">
        <f t="shared" si="9"/>
        <v>0</v>
      </c>
    </row>
    <row r="33" spans="1:15" x14ac:dyDescent="0.25">
      <c r="A33" s="77" t="s">
        <v>298</v>
      </c>
      <c r="B33" s="77">
        <f>'1'!F52+'5'!F52+'10'!F52+'12'!F52</f>
        <v>5</v>
      </c>
      <c r="C33" s="77">
        <v>5</v>
      </c>
      <c r="D33" s="176">
        <f t="shared" si="5"/>
        <v>0</v>
      </c>
      <c r="E33" s="77">
        <f>'3'!F52+'7'!F52+'14'!F52+'16'!F52</f>
        <v>0</v>
      </c>
      <c r="F33" s="77">
        <v>0</v>
      </c>
      <c r="G33" s="176">
        <f t="shared" si="6"/>
        <v>0</v>
      </c>
      <c r="H33" s="77">
        <f>'2'!F52+'6'!F52+'11'!F52+'13'!F52</f>
        <v>38</v>
      </c>
      <c r="I33" s="77">
        <v>38</v>
      </c>
      <c r="J33" s="176">
        <f t="shared" si="7"/>
        <v>0</v>
      </c>
      <c r="K33" s="77">
        <f>'4'!F52+'8'!F52+'15'!F52+'17'!F52</f>
        <v>164</v>
      </c>
      <c r="L33" s="77">
        <v>164</v>
      </c>
      <c r="M33" s="176">
        <f t="shared" si="8"/>
        <v>0</v>
      </c>
      <c r="O33">
        <f t="shared" si="9"/>
        <v>0</v>
      </c>
    </row>
    <row r="34" spans="1:15" x14ac:dyDescent="0.25">
      <c r="A34" s="77" t="s">
        <v>299</v>
      </c>
      <c r="B34" s="77">
        <f>'1'!F53+'5'!F53+'10'!F53+'12'!F53</f>
        <v>5</v>
      </c>
      <c r="C34" s="77">
        <v>5</v>
      </c>
      <c r="D34" s="176">
        <f t="shared" si="5"/>
        <v>0</v>
      </c>
      <c r="E34" s="77">
        <f>'3'!F53+'7'!F53+'14'!F53+'16'!F53</f>
        <v>0</v>
      </c>
      <c r="F34" s="77">
        <v>0</v>
      </c>
      <c r="G34" s="176">
        <f t="shared" si="6"/>
        <v>0</v>
      </c>
      <c r="H34" s="77">
        <f>'2'!F53+'6'!F53+'11'!F53+'13'!F53</f>
        <v>38</v>
      </c>
      <c r="I34" s="77">
        <v>38</v>
      </c>
      <c r="J34" s="176">
        <f t="shared" si="7"/>
        <v>0</v>
      </c>
      <c r="K34" s="77">
        <f>'4'!F53+'8'!F53+'15'!F53+'17'!F53</f>
        <v>164</v>
      </c>
      <c r="L34" s="77">
        <v>164</v>
      </c>
      <c r="M34" s="176">
        <f t="shared" si="8"/>
        <v>0</v>
      </c>
      <c r="O34">
        <f t="shared" si="9"/>
        <v>0</v>
      </c>
    </row>
    <row r="35" spans="1:15" x14ac:dyDescent="0.25">
      <c r="A35" s="77" t="s">
        <v>300</v>
      </c>
      <c r="B35" s="77">
        <f>'1'!F54+'5'!F54+'10'!F54+'12'!F54</f>
        <v>5</v>
      </c>
      <c r="C35" s="77">
        <v>5</v>
      </c>
      <c r="D35" s="176">
        <f t="shared" si="5"/>
        <v>0</v>
      </c>
      <c r="E35" s="77">
        <f>'3'!F54+'7'!F54+'14'!F54+'16'!F54</f>
        <v>0</v>
      </c>
      <c r="F35" s="77">
        <v>0</v>
      </c>
      <c r="G35" s="176">
        <f t="shared" si="6"/>
        <v>0</v>
      </c>
      <c r="H35" s="77">
        <f>'2'!F54+'6'!F54+'11'!F54+'13'!F54</f>
        <v>38</v>
      </c>
      <c r="I35" s="77">
        <v>38</v>
      </c>
      <c r="J35" s="176">
        <f t="shared" si="7"/>
        <v>0</v>
      </c>
      <c r="K35" s="77">
        <f>'4'!F54+'8'!F54+'15'!F54+'17'!F54</f>
        <v>164</v>
      </c>
      <c r="L35" s="77">
        <v>164</v>
      </c>
      <c r="M35" s="176">
        <f t="shared" si="8"/>
        <v>0</v>
      </c>
      <c r="O35">
        <f t="shared" si="9"/>
        <v>0</v>
      </c>
    </row>
    <row r="36" spans="1:15" x14ac:dyDescent="0.25">
      <c r="A36" s="77" t="s">
        <v>301</v>
      </c>
      <c r="B36" s="77">
        <f>'1'!F55+'5'!F55+'10'!F55+'12'!F55</f>
        <v>5</v>
      </c>
      <c r="C36" s="77">
        <v>5</v>
      </c>
      <c r="D36" s="176">
        <f t="shared" si="5"/>
        <v>0</v>
      </c>
      <c r="E36" s="77">
        <f>'3'!F55+'7'!F55+'14'!F55+'16'!F55</f>
        <v>0</v>
      </c>
      <c r="F36" s="77">
        <v>0</v>
      </c>
      <c r="G36" s="176">
        <f t="shared" si="6"/>
        <v>0</v>
      </c>
      <c r="H36" s="77">
        <f>'2'!F55+'6'!F55+'11'!F55+'13'!F55</f>
        <v>38</v>
      </c>
      <c r="I36" s="77">
        <v>38</v>
      </c>
      <c r="J36" s="176">
        <f t="shared" si="7"/>
        <v>0</v>
      </c>
      <c r="K36" s="77">
        <f>'4'!F55+'8'!F55+'15'!F55+'17'!F55</f>
        <v>162</v>
      </c>
      <c r="L36" s="77">
        <v>162</v>
      </c>
      <c r="M36" s="176">
        <f t="shared" si="8"/>
        <v>0</v>
      </c>
      <c r="O36">
        <f t="shared" si="9"/>
        <v>0</v>
      </c>
    </row>
    <row r="37" spans="1:15" x14ac:dyDescent="0.25">
      <c r="A37" s="77" t="s">
        <v>302</v>
      </c>
      <c r="B37" s="77">
        <f>'1'!F56+'5'!F56+'10'!F56+'12'!F56</f>
        <v>4</v>
      </c>
      <c r="C37" s="77">
        <v>4</v>
      </c>
      <c r="D37" s="176">
        <f t="shared" si="5"/>
        <v>0</v>
      </c>
      <c r="E37" s="77">
        <f>'3'!F56+'7'!F56+'14'!F56+'16'!F56</f>
        <v>5</v>
      </c>
      <c r="F37" s="77">
        <v>5</v>
      </c>
      <c r="G37" s="176">
        <f t="shared" si="6"/>
        <v>0</v>
      </c>
      <c r="H37" s="77">
        <f>'2'!F56+'6'!F56+'11'!F56+'13'!F56</f>
        <v>17</v>
      </c>
      <c r="I37" s="77">
        <v>17</v>
      </c>
      <c r="J37" s="176">
        <f t="shared" si="7"/>
        <v>0</v>
      </c>
      <c r="K37" s="77">
        <f>'4'!F56+'8'!F56+'15'!F56+'17'!F56</f>
        <v>198</v>
      </c>
      <c r="L37" s="77">
        <v>198</v>
      </c>
      <c r="M37" s="176">
        <f t="shared" si="8"/>
        <v>0</v>
      </c>
      <c r="O37">
        <f t="shared" si="9"/>
        <v>0</v>
      </c>
    </row>
    <row r="38" spans="1:15" x14ac:dyDescent="0.25">
      <c r="A38" s="77" t="s">
        <v>303</v>
      </c>
      <c r="B38" s="77">
        <f>'1'!F57+'5'!F57+'10'!F57+'12'!F57</f>
        <v>5</v>
      </c>
      <c r="C38" s="77">
        <v>5</v>
      </c>
      <c r="D38" s="176">
        <f t="shared" si="5"/>
        <v>0</v>
      </c>
      <c r="E38" s="77">
        <f>'3'!F57+'7'!F57+'14'!F57+'16'!F57</f>
        <v>2</v>
      </c>
      <c r="F38" s="77">
        <v>2</v>
      </c>
      <c r="G38" s="176">
        <f t="shared" si="6"/>
        <v>0</v>
      </c>
      <c r="H38" s="77">
        <f>'2'!F57+'6'!F57+'11'!F57+'13'!F57</f>
        <v>19</v>
      </c>
      <c r="I38" s="77">
        <v>19</v>
      </c>
      <c r="J38" s="176">
        <f t="shared" si="7"/>
        <v>0</v>
      </c>
      <c r="K38" s="77">
        <f>'4'!F57+'8'!F57+'15'!F57+'17'!F57</f>
        <v>191</v>
      </c>
      <c r="L38" s="77">
        <v>191</v>
      </c>
      <c r="M38" s="176">
        <f t="shared" si="8"/>
        <v>0</v>
      </c>
      <c r="O38">
        <f t="shared" si="9"/>
        <v>0</v>
      </c>
    </row>
    <row r="39" spans="1:15" x14ac:dyDescent="0.25">
      <c r="A39" s="77" t="s">
        <v>304</v>
      </c>
      <c r="B39" s="77">
        <f>'1'!F58+'5'!F58+'10'!F58+'12'!F58</f>
        <v>5</v>
      </c>
      <c r="C39" s="77">
        <v>5</v>
      </c>
      <c r="D39" s="176">
        <f t="shared" si="5"/>
        <v>0</v>
      </c>
      <c r="E39" s="77">
        <f>'3'!F58+'7'!F58+'14'!F58+'16'!F58</f>
        <v>2</v>
      </c>
      <c r="F39" s="77">
        <v>2</v>
      </c>
      <c r="G39" s="176">
        <f t="shared" si="6"/>
        <v>0</v>
      </c>
      <c r="H39" s="77">
        <f>'2'!F58+'6'!F58+'11'!F58+'13'!F58</f>
        <v>19</v>
      </c>
      <c r="I39" s="77">
        <v>19</v>
      </c>
      <c r="J39" s="176">
        <f t="shared" si="7"/>
        <v>0</v>
      </c>
      <c r="K39" s="77">
        <f>'4'!F58+'8'!F58+'15'!F58+'17'!F58</f>
        <v>194</v>
      </c>
      <c r="L39" s="77">
        <v>194</v>
      </c>
      <c r="M39" s="176">
        <f t="shared" si="8"/>
        <v>0</v>
      </c>
      <c r="O39">
        <f t="shared" si="9"/>
        <v>0</v>
      </c>
    </row>
    <row r="40" spans="1:15" x14ac:dyDescent="0.25">
      <c r="A40" s="77" t="s">
        <v>305</v>
      </c>
      <c r="B40" s="77">
        <f>'1'!F59+'5'!F59+'10'!F59+'12'!F59</f>
        <v>2</v>
      </c>
      <c r="C40" s="77">
        <v>5</v>
      </c>
      <c r="D40" s="176">
        <f t="shared" si="5"/>
        <v>3</v>
      </c>
      <c r="E40" s="77">
        <f>'3'!F59+'7'!F59+'14'!F59+'16'!F59</f>
        <v>5</v>
      </c>
      <c r="F40" s="77">
        <v>2</v>
      </c>
      <c r="G40" s="176">
        <f t="shared" si="6"/>
        <v>-3</v>
      </c>
      <c r="H40" s="77">
        <f>'2'!F59+'6'!F59+'11'!F59+'13'!F59</f>
        <v>19</v>
      </c>
      <c r="I40" s="77">
        <v>19</v>
      </c>
      <c r="J40" s="176">
        <f t="shared" si="7"/>
        <v>0</v>
      </c>
      <c r="K40" s="77">
        <f>'4'!F59+'8'!F59+'15'!F59+'17'!F59</f>
        <v>201</v>
      </c>
      <c r="L40" s="77">
        <v>201</v>
      </c>
      <c r="M40" s="176">
        <f t="shared" si="8"/>
        <v>0</v>
      </c>
      <c r="O40">
        <f t="shared" si="9"/>
        <v>0</v>
      </c>
    </row>
  </sheetData>
  <mergeCells count="3">
    <mergeCell ref="L1:M1"/>
    <mergeCell ref="N1:O1"/>
    <mergeCell ref="P1:Q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2"/>
  <dimension ref="A2:T172"/>
  <sheetViews>
    <sheetView view="pageBreakPreview" topLeftCell="A8" zoomScale="90" zoomScaleSheetLayoutView="90" workbookViewId="0">
      <selection activeCell="V158" sqref="V158:W164"/>
    </sheetView>
  </sheetViews>
  <sheetFormatPr defaultRowHeight="11.25" x14ac:dyDescent="0.2"/>
  <cols>
    <col min="1" max="1" width="22.5703125" style="139" customWidth="1"/>
    <col min="2" max="2" width="12.28515625" style="139" customWidth="1"/>
    <col min="3" max="3" width="11.85546875" style="139" customWidth="1"/>
    <col min="4" max="4" width="13.42578125" style="139" customWidth="1"/>
    <col min="5" max="5" width="9" style="139" customWidth="1"/>
    <col min="6" max="6" width="10.7109375" style="139" customWidth="1"/>
    <col min="7" max="7" width="12.7109375" style="139" customWidth="1"/>
    <col min="8" max="8" width="12.42578125" style="139" customWidth="1"/>
    <col min="9" max="9" width="6.140625" style="139" customWidth="1"/>
    <col min="10" max="10" width="12.28515625" style="139" customWidth="1"/>
    <col min="11" max="11" width="11.7109375" style="139" customWidth="1"/>
    <col min="12" max="12" width="6.85546875" style="139" customWidth="1"/>
    <col min="13" max="13" width="5.5703125" style="139" customWidth="1"/>
    <col min="14" max="14" width="9.5703125" style="139" customWidth="1"/>
    <col min="15" max="15" width="7.7109375" style="139" customWidth="1"/>
    <col min="16" max="16" width="9.140625" style="139" customWidth="1"/>
    <col min="17" max="16384" width="9.140625" style="139"/>
  </cols>
  <sheetData>
    <row r="2" spans="1:19" ht="15" x14ac:dyDescent="0.25">
      <c r="A2" s="268" t="s">
        <v>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9" ht="15" x14ac:dyDescent="0.25">
      <c r="A3" s="268" t="s">
        <v>137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ht="15" x14ac:dyDescent="0.25">
      <c r="A4" s="268" t="s">
        <v>269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1:19" ht="15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9" ht="15" x14ac:dyDescent="0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 t="s">
        <v>138</v>
      </c>
    </row>
    <row r="7" spans="1:19" ht="15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269" t="s">
        <v>139</v>
      </c>
      <c r="Q7" s="270"/>
      <c r="R7" s="271" t="s">
        <v>140</v>
      </c>
    </row>
    <row r="8" spans="1:19" ht="15" x14ac:dyDescent="0.25">
      <c r="A8" s="273" t="s">
        <v>141</v>
      </c>
      <c r="B8" s="273"/>
      <c r="C8" s="274" t="s">
        <v>275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69" t="s">
        <v>142</v>
      </c>
      <c r="Q8" s="270"/>
      <c r="R8" s="272"/>
    </row>
    <row r="9" spans="1:19" ht="15" x14ac:dyDescent="0.25">
      <c r="A9" s="142"/>
      <c r="B9" s="142"/>
      <c r="C9" s="275" t="s">
        <v>277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69" t="s">
        <v>143</v>
      </c>
      <c r="Q9" s="270"/>
      <c r="R9" s="143"/>
    </row>
    <row r="10" spans="1:19" ht="15" x14ac:dyDescent="0.25">
      <c r="A10" s="273" t="s">
        <v>144</v>
      </c>
      <c r="B10" s="273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6" t="s">
        <v>145</v>
      </c>
      <c r="Q10" s="270"/>
      <c r="R10" s="144"/>
    </row>
    <row r="11" spans="1:19" ht="15" x14ac:dyDescent="0.25">
      <c r="A11" s="142"/>
      <c r="B11" s="142"/>
      <c r="C11" s="275" t="s">
        <v>146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6" t="s">
        <v>147</v>
      </c>
      <c r="Q11" s="270"/>
      <c r="R11" s="141" t="s">
        <v>148</v>
      </c>
    </row>
    <row r="12" spans="1:19" ht="15" x14ac:dyDescent="0.25">
      <c r="A12" s="142"/>
      <c r="B12" s="142"/>
      <c r="C12" s="275" t="s">
        <v>149</v>
      </c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 t="s">
        <v>147</v>
      </c>
      <c r="Q12" s="270"/>
      <c r="R12" s="141" t="s">
        <v>150</v>
      </c>
    </row>
    <row r="13" spans="1:19" ht="15" x14ac:dyDescent="0.25">
      <c r="A13" s="142"/>
      <c r="B13" s="142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6" t="s">
        <v>147</v>
      </c>
      <c r="Q13" s="270"/>
      <c r="R13" s="144"/>
    </row>
    <row r="14" spans="1:19" ht="15" x14ac:dyDescent="0.25">
      <c r="A14" s="142"/>
      <c r="B14" s="142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145"/>
      <c r="Q14" s="145"/>
      <c r="R14" s="277"/>
    </row>
    <row r="15" spans="1:19" ht="15" x14ac:dyDescent="0.25">
      <c r="A15" s="273" t="s">
        <v>151</v>
      </c>
      <c r="B15" s="273"/>
      <c r="C15" s="275" t="s">
        <v>152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45"/>
      <c r="Q15" s="145"/>
      <c r="R15" s="277"/>
    </row>
    <row r="16" spans="1:19" ht="15" x14ac:dyDescent="0.25">
      <c r="A16" s="146"/>
      <c r="B16" s="146"/>
      <c r="C16" s="267" t="s">
        <v>153</v>
      </c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145"/>
      <c r="Q16" s="145"/>
      <c r="R16" s="140"/>
      <c r="S16" s="147"/>
    </row>
    <row r="17" spans="1:20" ht="15" customHeight="1" x14ac:dyDescent="0.25">
      <c r="A17" s="273" t="s">
        <v>154</v>
      </c>
      <c r="B17" s="273"/>
      <c r="C17" s="275" t="s">
        <v>309</v>
      </c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145"/>
      <c r="Q17" s="145"/>
      <c r="R17" s="140"/>
      <c r="S17" s="147"/>
    </row>
    <row r="18" spans="1:20" ht="9.75" customHeight="1" x14ac:dyDescent="0.25">
      <c r="A18" s="142"/>
      <c r="B18" s="142"/>
      <c r="C18" s="280" t="s">
        <v>155</v>
      </c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145"/>
      <c r="Q18" s="145"/>
      <c r="R18" s="140"/>
      <c r="S18" s="147"/>
    </row>
    <row r="19" spans="1:20" ht="16.5" customHeight="1" x14ac:dyDescent="0.2">
      <c r="A19" s="264" t="s">
        <v>156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</row>
    <row r="20" spans="1:20" x14ac:dyDescent="0.2">
      <c r="A20" s="139" t="s">
        <v>157</v>
      </c>
    </row>
    <row r="22" spans="1:20" ht="19.5" customHeight="1" x14ac:dyDescent="0.2">
      <c r="A22" s="261" t="s">
        <v>158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2" t="s">
        <v>159</v>
      </c>
      <c r="Q22" s="263"/>
      <c r="R22" s="279" t="s">
        <v>308</v>
      </c>
      <c r="S22" s="147"/>
    </row>
    <row r="23" spans="1:20" ht="17.25" customHeight="1" x14ac:dyDescent="0.2">
      <c r="A23" s="261" t="s">
        <v>160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2"/>
      <c r="Q23" s="263"/>
      <c r="R23" s="279"/>
      <c r="S23" s="147"/>
    </row>
    <row r="24" spans="1:20" ht="16.5" customHeight="1" x14ac:dyDescent="0.2">
      <c r="A24" s="264" t="s">
        <v>161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</row>
    <row r="25" spans="1:20" ht="17.25" customHeight="1" x14ac:dyDescent="0.2">
      <c r="A25" s="264" t="s">
        <v>162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</row>
    <row r="26" spans="1:20" ht="45.75" customHeight="1" x14ac:dyDescent="0.25">
      <c r="A26" s="255" t="s">
        <v>163</v>
      </c>
      <c r="B26" s="250" t="s">
        <v>164</v>
      </c>
      <c r="C26" s="265"/>
      <c r="D26" s="266"/>
      <c r="E26" s="250" t="s">
        <v>165</v>
      </c>
      <c r="F26" s="251"/>
      <c r="G26" s="250" t="s">
        <v>166</v>
      </c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51"/>
    </row>
    <row r="27" spans="1:20" ht="39" customHeight="1" x14ac:dyDescent="0.2">
      <c r="A27" s="256"/>
      <c r="B27" s="255" t="s">
        <v>167</v>
      </c>
      <c r="C27" s="255" t="s">
        <v>167</v>
      </c>
      <c r="D27" s="255" t="s">
        <v>167</v>
      </c>
      <c r="E27" s="255" t="s">
        <v>167</v>
      </c>
      <c r="F27" s="255" t="s">
        <v>167</v>
      </c>
      <c r="G27" s="281" t="s">
        <v>168</v>
      </c>
      <c r="H27" s="280"/>
      <c r="I27" s="280"/>
      <c r="J27" s="280"/>
      <c r="K27" s="282"/>
      <c r="L27" s="250" t="s">
        <v>169</v>
      </c>
      <c r="M27" s="251"/>
      <c r="N27" s="255" t="s">
        <v>170</v>
      </c>
      <c r="O27" s="255" t="s">
        <v>171</v>
      </c>
      <c r="P27" s="255" t="s">
        <v>172</v>
      </c>
      <c r="Q27" s="255" t="s">
        <v>173</v>
      </c>
      <c r="R27" s="255" t="s">
        <v>174</v>
      </c>
    </row>
    <row r="28" spans="1:20" ht="30" customHeight="1" x14ac:dyDescent="0.2">
      <c r="A28" s="257"/>
      <c r="B28" s="257"/>
      <c r="C28" s="257"/>
      <c r="D28" s="257"/>
      <c r="E28" s="257"/>
      <c r="F28" s="257"/>
      <c r="G28" s="283"/>
      <c r="H28" s="284"/>
      <c r="I28" s="284"/>
      <c r="J28" s="284"/>
      <c r="K28" s="285"/>
      <c r="L28" s="136" t="s">
        <v>175</v>
      </c>
      <c r="M28" s="134" t="s">
        <v>176</v>
      </c>
      <c r="N28" s="257"/>
      <c r="O28" s="257"/>
      <c r="P28" s="257"/>
      <c r="Q28" s="257"/>
      <c r="R28" s="257"/>
    </row>
    <row r="29" spans="1:20" ht="14.25" customHeight="1" x14ac:dyDescent="0.2">
      <c r="A29" s="148">
        <v>1</v>
      </c>
      <c r="B29" s="148">
        <v>2</v>
      </c>
      <c r="C29" s="148">
        <v>3</v>
      </c>
      <c r="D29" s="148">
        <v>4</v>
      </c>
      <c r="E29" s="148">
        <v>5</v>
      </c>
      <c r="F29" s="148">
        <v>6</v>
      </c>
      <c r="G29" s="286">
        <v>7</v>
      </c>
      <c r="H29" s="287"/>
      <c r="I29" s="287"/>
      <c r="J29" s="287"/>
      <c r="K29" s="288"/>
      <c r="L29" s="148">
        <v>8</v>
      </c>
      <c r="M29" s="148">
        <v>9</v>
      </c>
      <c r="N29" s="148">
        <v>10</v>
      </c>
      <c r="O29" s="148">
        <v>11</v>
      </c>
      <c r="P29" s="148">
        <v>12</v>
      </c>
      <c r="Q29" s="148">
        <v>13</v>
      </c>
      <c r="R29" s="148">
        <v>14</v>
      </c>
    </row>
    <row r="30" spans="1:20" ht="36" hidden="1" customHeight="1" x14ac:dyDescent="0.2">
      <c r="A30" s="252" t="s">
        <v>219</v>
      </c>
      <c r="B30" s="255" t="s">
        <v>177</v>
      </c>
      <c r="C30" s="255" t="s">
        <v>178</v>
      </c>
      <c r="D30" s="255" t="s">
        <v>106</v>
      </c>
      <c r="E30" s="255" t="s">
        <v>179</v>
      </c>
      <c r="F30" s="255" t="s">
        <v>110</v>
      </c>
      <c r="G30" s="258" t="s">
        <v>40</v>
      </c>
      <c r="H30" s="259"/>
      <c r="I30" s="259"/>
      <c r="J30" s="259"/>
      <c r="K30" s="260"/>
      <c r="L30" s="134" t="s">
        <v>95</v>
      </c>
      <c r="M30" s="135">
        <v>744</v>
      </c>
      <c r="N30" s="136">
        <f>'Оценка от учреждения'!H4</f>
        <v>0</v>
      </c>
      <c r="O30" s="136">
        <f>'Оценка от учреждения'!I4</f>
        <v>0</v>
      </c>
      <c r="P30" s="136">
        <v>10</v>
      </c>
      <c r="Q30" s="136" t="e">
        <f>IF(N30*100/O30-100&gt;=-10,0,N30*100/O30-100+10)</f>
        <v>#DIV/0!</v>
      </c>
      <c r="R30" s="136"/>
      <c r="T30" s="139">
        <f>O30-N30</f>
        <v>0</v>
      </c>
    </row>
    <row r="31" spans="1:20" ht="41.25" hidden="1" customHeight="1" x14ac:dyDescent="0.2">
      <c r="A31" s="253"/>
      <c r="B31" s="256"/>
      <c r="C31" s="256"/>
      <c r="D31" s="256"/>
      <c r="E31" s="256"/>
      <c r="F31" s="256"/>
      <c r="G31" s="258" t="s">
        <v>51</v>
      </c>
      <c r="H31" s="259"/>
      <c r="I31" s="259"/>
      <c r="J31" s="259"/>
      <c r="K31" s="260"/>
      <c r="L31" s="134" t="s">
        <v>95</v>
      </c>
      <c r="M31" s="135">
        <v>744</v>
      </c>
      <c r="N31" s="136">
        <f>'Оценка от учреждения'!H5</f>
        <v>0</v>
      </c>
      <c r="O31" s="136">
        <f>'Оценка от учреждения'!I5</f>
        <v>0</v>
      </c>
      <c r="P31" s="136">
        <v>10</v>
      </c>
      <c r="Q31" s="136" t="e">
        <f>IF(O31*100/N31-100&gt;=-10,0,O31*100/N31-100+10)</f>
        <v>#DIV/0!</v>
      </c>
      <c r="R31" s="136"/>
      <c r="T31" s="139">
        <f t="shared" ref="T31:T80" si="0">O31-N31</f>
        <v>0</v>
      </c>
    </row>
    <row r="32" spans="1:20" ht="37.5" hidden="1" customHeight="1" x14ac:dyDescent="0.2">
      <c r="A32" s="254"/>
      <c r="B32" s="257"/>
      <c r="C32" s="257"/>
      <c r="D32" s="257"/>
      <c r="E32" s="257"/>
      <c r="F32" s="257"/>
      <c r="G32" s="258" t="s">
        <v>23</v>
      </c>
      <c r="H32" s="259"/>
      <c r="I32" s="259"/>
      <c r="J32" s="259"/>
      <c r="K32" s="260"/>
      <c r="L32" s="134" t="s">
        <v>95</v>
      </c>
      <c r="M32" s="135">
        <v>744</v>
      </c>
      <c r="N32" s="136">
        <f>'Оценка от учреждения'!H6</f>
        <v>0</v>
      </c>
      <c r="O32" s="136">
        <f>'Оценка от учреждения'!I6</f>
        <v>0</v>
      </c>
      <c r="P32" s="136">
        <v>10</v>
      </c>
      <c r="Q32" s="136" t="e">
        <f>IF(O32*100/N32-100&gt;=-10,0,O32*100/N32-100+10)</f>
        <v>#DIV/0!</v>
      </c>
      <c r="R32" s="136"/>
      <c r="S32" s="139">
        <v>1</v>
      </c>
      <c r="T32" s="139">
        <f t="shared" si="0"/>
        <v>0</v>
      </c>
    </row>
    <row r="33" spans="1:20" ht="39.75" hidden="1" customHeight="1" x14ac:dyDescent="0.2">
      <c r="A33" s="252" t="s">
        <v>220</v>
      </c>
      <c r="B33" s="255" t="s">
        <v>177</v>
      </c>
      <c r="C33" s="255" t="s">
        <v>178</v>
      </c>
      <c r="D33" s="255" t="s">
        <v>106</v>
      </c>
      <c r="E33" s="255" t="s">
        <v>179</v>
      </c>
      <c r="F33" s="255" t="s">
        <v>180</v>
      </c>
      <c r="G33" s="258" t="s">
        <v>40</v>
      </c>
      <c r="H33" s="259"/>
      <c r="I33" s="259"/>
      <c r="J33" s="259"/>
      <c r="K33" s="260"/>
      <c r="L33" s="134" t="s">
        <v>95</v>
      </c>
      <c r="M33" s="135">
        <v>744</v>
      </c>
      <c r="N33" s="136">
        <f>'Оценка от учреждения'!H8</f>
        <v>0</v>
      </c>
      <c r="O33" s="136">
        <f>'Оценка от учреждения'!I8</f>
        <v>0</v>
      </c>
      <c r="P33" s="136">
        <v>10</v>
      </c>
      <c r="Q33" s="136">
        <v>0</v>
      </c>
      <c r="R33" s="136"/>
      <c r="T33" s="139">
        <f t="shared" si="0"/>
        <v>0</v>
      </c>
    </row>
    <row r="34" spans="1:20" ht="36.75" hidden="1" customHeight="1" x14ac:dyDescent="0.2">
      <c r="A34" s="253"/>
      <c r="B34" s="256"/>
      <c r="C34" s="256"/>
      <c r="D34" s="256"/>
      <c r="E34" s="256"/>
      <c r="F34" s="256"/>
      <c r="G34" s="258" t="s">
        <v>51</v>
      </c>
      <c r="H34" s="259"/>
      <c r="I34" s="259"/>
      <c r="J34" s="259"/>
      <c r="K34" s="260"/>
      <c r="L34" s="134" t="s">
        <v>95</v>
      </c>
      <c r="M34" s="135">
        <v>744</v>
      </c>
      <c r="N34" s="136">
        <f>'Оценка от учреждения'!H9</f>
        <v>0</v>
      </c>
      <c r="O34" s="136">
        <f>'Оценка от учреждения'!I9</f>
        <v>0</v>
      </c>
      <c r="P34" s="136">
        <v>10</v>
      </c>
      <c r="Q34" s="136" t="e">
        <f>IF(O34*100/N34-100&gt;=-10,0,O34*100/N34-100+10)</f>
        <v>#DIV/0!</v>
      </c>
      <c r="R34" s="136"/>
      <c r="T34" s="139">
        <f t="shared" si="0"/>
        <v>0</v>
      </c>
    </row>
    <row r="35" spans="1:20" ht="36.75" hidden="1" customHeight="1" x14ac:dyDescent="0.2">
      <c r="A35" s="254"/>
      <c r="B35" s="257"/>
      <c r="C35" s="257"/>
      <c r="D35" s="257"/>
      <c r="E35" s="257"/>
      <c r="F35" s="257"/>
      <c r="G35" s="258" t="s">
        <v>23</v>
      </c>
      <c r="H35" s="259"/>
      <c r="I35" s="259"/>
      <c r="J35" s="259"/>
      <c r="K35" s="260"/>
      <c r="L35" s="134" t="s">
        <v>95</v>
      </c>
      <c r="M35" s="135">
        <v>744</v>
      </c>
      <c r="N35" s="136">
        <f>'Оценка от учреждения'!H10</f>
        <v>0</v>
      </c>
      <c r="O35" s="136">
        <f>'Оценка от учреждения'!I10</f>
        <v>0</v>
      </c>
      <c r="P35" s="136">
        <v>10</v>
      </c>
      <c r="Q35" s="136" t="e">
        <f>IF(O35*100/N35-100&gt;=-10,0,O35*100/N35-100+10)</f>
        <v>#DIV/0!</v>
      </c>
      <c r="R35" s="136"/>
      <c r="S35" s="139">
        <v>2</v>
      </c>
      <c r="T35" s="139">
        <f t="shared" si="0"/>
        <v>0</v>
      </c>
    </row>
    <row r="36" spans="1:20" ht="37.5" hidden="1" customHeight="1" x14ac:dyDescent="0.2">
      <c r="A36" s="252" t="s">
        <v>221</v>
      </c>
      <c r="B36" s="255" t="s">
        <v>177</v>
      </c>
      <c r="C36" s="255" t="s">
        <v>178</v>
      </c>
      <c r="D36" s="255" t="s">
        <v>107</v>
      </c>
      <c r="E36" s="255" t="s">
        <v>179</v>
      </c>
      <c r="F36" s="255" t="s">
        <v>110</v>
      </c>
      <c r="G36" s="258" t="s">
        <v>40</v>
      </c>
      <c r="H36" s="259"/>
      <c r="I36" s="259"/>
      <c r="J36" s="259"/>
      <c r="K36" s="260"/>
      <c r="L36" s="134" t="s">
        <v>95</v>
      </c>
      <c r="M36" s="135">
        <v>744</v>
      </c>
      <c r="N36" s="136">
        <f>'Оценка от учреждения'!H12</f>
        <v>0</v>
      </c>
      <c r="O36" s="136">
        <f>'Оценка от учреждения'!I12</f>
        <v>0</v>
      </c>
      <c r="P36" s="136">
        <v>10</v>
      </c>
      <c r="Q36" s="136" t="e">
        <f>IF(N36*100/O36-100&gt;=-10,0,N36*100/O36-100+10)</f>
        <v>#DIV/0!</v>
      </c>
      <c r="R36" s="136"/>
      <c r="T36" s="139">
        <f t="shared" si="0"/>
        <v>0</v>
      </c>
    </row>
    <row r="37" spans="1:20" ht="37.5" hidden="1" customHeight="1" x14ac:dyDescent="0.2">
      <c r="A37" s="253"/>
      <c r="B37" s="256"/>
      <c r="C37" s="256"/>
      <c r="D37" s="256"/>
      <c r="E37" s="256"/>
      <c r="F37" s="256"/>
      <c r="G37" s="258" t="s">
        <v>51</v>
      </c>
      <c r="H37" s="259"/>
      <c r="I37" s="259"/>
      <c r="J37" s="259"/>
      <c r="K37" s="260"/>
      <c r="L37" s="134" t="s">
        <v>95</v>
      </c>
      <c r="M37" s="135">
        <v>744</v>
      </c>
      <c r="N37" s="136">
        <f>'Оценка от учреждения'!H13</f>
        <v>0</v>
      </c>
      <c r="O37" s="136">
        <f>'Оценка от учреждения'!I13</f>
        <v>0</v>
      </c>
      <c r="P37" s="136">
        <v>10</v>
      </c>
      <c r="Q37" s="136" t="e">
        <f>IF(O37*100/N37-100&gt;=-10,0,O37*100/N37-100+10)</f>
        <v>#DIV/0!</v>
      </c>
      <c r="R37" s="136"/>
      <c r="T37" s="139">
        <f t="shared" si="0"/>
        <v>0</v>
      </c>
    </row>
    <row r="38" spans="1:20" ht="39.75" hidden="1" customHeight="1" x14ac:dyDescent="0.2">
      <c r="A38" s="254"/>
      <c r="B38" s="257"/>
      <c r="C38" s="257"/>
      <c r="D38" s="257"/>
      <c r="E38" s="257"/>
      <c r="F38" s="257"/>
      <c r="G38" s="258" t="s">
        <v>23</v>
      </c>
      <c r="H38" s="259"/>
      <c r="I38" s="259"/>
      <c r="J38" s="259"/>
      <c r="K38" s="260"/>
      <c r="L38" s="134" t="s">
        <v>95</v>
      </c>
      <c r="M38" s="135">
        <v>744</v>
      </c>
      <c r="N38" s="136">
        <f>'Оценка от учреждения'!H14</f>
        <v>0</v>
      </c>
      <c r="O38" s="136">
        <f>'Оценка от учреждения'!I14</f>
        <v>0</v>
      </c>
      <c r="P38" s="136">
        <v>10</v>
      </c>
      <c r="Q38" s="136" t="e">
        <f>IF(O38*100/N38-100&gt;=-10,0,O38*100/N38-100+10)</f>
        <v>#DIV/0!</v>
      </c>
      <c r="R38" s="136"/>
      <c r="S38" s="139">
        <v>3</v>
      </c>
      <c r="T38" s="139">
        <f t="shared" si="0"/>
        <v>0</v>
      </c>
    </row>
    <row r="39" spans="1:20" ht="45" hidden="1" customHeight="1" x14ac:dyDescent="0.2">
      <c r="A39" s="252" t="s">
        <v>222</v>
      </c>
      <c r="B39" s="255" t="s">
        <v>177</v>
      </c>
      <c r="C39" s="255" t="s">
        <v>178</v>
      </c>
      <c r="D39" s="255" t="s">
        <v>107</v>
      </c>
      <c r="E39" s="255" t="s">
        <v>179</v>
      </c>
      <c r="F39" s="255" t="s">
        <v>180</v>
      </c>
      <c r="G39" s="258" t="s">
        <v>40</v>
      </c>
      <c r="H39" s="259"/>
      <c r="I39" s="259"/>
      <c r="J39" s="259"/>
      <c r="K39" s="260"/>
      <c r="L39" s="134" t="s">
        <v>95</v>
      </c>
      <c r="M39" s="135">
        <v>744</v>
      </c>
      <c r="N39" s="136">
        <f>'Оценка от учреждения'!H16</f>
        <v>0</v>
      </c>
      <c r="O39" s="136">
        <f>'Оценка от учреждения'!I16</f>
        <v>0</v>
      </c>
      <c r="P39" s="136">
        <v>10</v>
      </c>
      <c r="Q39" s="136" t="e">
        <f>IF(N39*100/O39-100&gt;=-10,0,N39*100/O39-100+10)</f>
        <v>#DIV/0!</v>
      </c>
      <c r="R39" s="136"/>
      <c r="T39" s="139">
        <f t="shared" si="0"/>
        <v>0</v>
      </c>
    </row>
    <row r="40" spans="1:20" ht="35.25" hidden="1" customHeight="1" x14ac:dyDescent="0.2">
      <c r="A40" s="253"/>
      <c r="B40" s="256"/>
      <c r="C40" s="256"/>
      <c r="D40" s="256"/>
      <c r="E40" s="256"/>
      <c r="F40" s="256"/>
      <c r="G40" s="258" t="s">
        <v>51</v>
      </c>
      <c r="H40" s="259"/>
      <c r="I40" s="259"/>
      <c r="J40" s="259"/>
      <c r="K40" s="260"/>
      <c r="L40" s="134" t="s">
        <v>95</v>
      </c>
      <c r="M40" s="135">
        <v>744</v>
      </c>
      <c r="N40" s="136">
        <f>'Оценка от учреждения'!H17</f>
        <v>0</v>
      </c>
      <c r="O40" s="136">
        <f>'Оценка от учреждения'!I17</f>
        <v>0</v>
      </c>
      <c r="P40" s="136">
        <v>10</v>
      </c>
      <c r="Q40" s="136" t="e">
        <f>IF(O40*100/N40-100&gt;=-10,0,O40*100/N40-100+10)</f>
        <v>#DIV/0!</v>
      </c>
      <c r="R40" s="136"/>
      <c r="T40" s="139">
        <f t="shared" si="0"/>
        <v>0</v>
      </c>
    </row>
    <row r="41" spans="1:20" ht="33.75" hidden="1" customHeight="1" x14ac:dyDescent="0.2">
      <c r="A41" s="254"/>
      <c r="B41" s="257"/>
      <c r="C41" s="257"/>
      <c r="D41" s="257"/>
      <c r="E41" s="257"/>
      <c r="F41" s="257"/>
      <c r="G41" s="258" t="s">
        <v>23</v>
      </c>
      <c r="H41" s="259"/>
      <c r="I41" s="259"/>
      <c r="J41" s="259"/>
      <c r="K41" s="260"/>
      <c r="L41" s="134" t="s">
        <v>95</v>
      </c>
      <c r="M41" s="135">
        <v>744</v>
      </c>
      <c r="N41" s="136">
        <f>'Оценка от учреждения'!H18</f>
        <v>0</v>
      </c>
      <c r="O41" s="136">
        <f>'Оценка от учреждения'!I18</f>
        <v>0</v>
      </c>
      <c r="P41" s="136">
        <v>10</v>
      </c>
      <c r="Q41" s="149" t="e">
        <f>IF(O41*100/N41-100&gt;=-10,0,O41*100/N41-100+10)</f>
        <v>#DIV/0!</v>
      </c>
      <c r="R41" s="136"/>
      <c r="S41" s="139">
        <v>4</v>
      </c>
      <c r="T41" s="139">
        <f t="shared" si="0"/>
        <v>0</v>
      </c>
    </row>
    <row r="42" spans="1:20" ht="34.5" customHeight="1" x14ac:dyDescent="0.2">
      <c r="A42" s="252" t="s">
        <v>223</v>
      </c>
      <c r="B42" s="255" t="s">
        <v>177</v>
      </c>
      <c r="C42" s="255" t="s">
        <v>177</v>
      </c>
      <c r="D42" s="255" t="s">
        <v>106</v>
      </c>
      <c r="E42" s="255" t="s">
        <v>179</v>
      </c>
      <c r="F42" s="255" t="s">
        <v>110</v>
      </c>
      <c r="G42" s="258" t="s">
        <v>40</v>
      </c>
      <c r="H42" s="259"/>
      <c r="I42" s="259"/>
      <c r="J42" s="259"/>
      <c r="K42" s="260"/>
      <c r="L42" s="134" t="s">
        <v>95</v>
      </c>
      <c r="M42" s="135">
        <v>744</v>
      </c>
      <c r="N42" s="136">
        <f>'Оценка от учреждения'!H20</f>
        <v>10</v>
      </c>
      <c r="O42" s="136">
        <f>'Оценка от учреждения'!I20</f>
        <v>1.7</v>
      </c>
      <c r="P42" s="136">
        <v>10</v>
      </c>
      <c r="Q42" s="136">
        <f>IF(O42=0,0,IF(N42*100/O42-100&gt;=-10,0,N42*100/O42-100+10))</f>
        <v>0</v>
      </c>
      <c r="R42" s="136"/>
      <c r="T42" s="139">
        <f t="shared" si="0"/>
        <v>-8.3000000000000007</v>
      </c>
    </row>
    <row r="43" spans="1:20" ht="31.5" customHeight="1" x14ac:dyDescent="0.2">
      <c r="A43" s="253"/>
      <c r="B43" s="256"/>
      <c r="C43" s="256"/>
      <c r="D43" s="256"/>
      <c r="E43" s="256"/>
      <c r="F43" s="256"/>
      <c r="G43" s="258" t="s">
        <v>51</v>
      </c>
      <c r="H43" s="259"/>
      <c r="I43" s="259"/>
      <c r="J43" s="259"/>
      <c r="K43" s="260"/>
      <c r="L43" s="134" t="s">
        <v>95</v>
      </c>
      <c r="M43" s="135">
        <v>744</v>
      </c>
      <c r="N43" s="136">
        <f>'Оценка от учреждения'!H21</f>
        <v>100</v>
      </c>
      <c r="O43" s="136">
        <f>'Оценка от учреждения'!I21</f>
        <v>100</v>
      </c>
      <c r="P43" s="136">
        <v>10</v>
      </c>
      <c r="Q43" s="136">
        <f>IF(O43*100/N43-100&gt;=-10,0,O43*100/N43-100+10)</f>
        <v>0</v>
      </c>
      <c r="R43" s="136"/>
      <c r="T43" s="139">
        <f t="shared" si="0"/>
        <v>0</v>
      </c>
    </row>
    <row r="44" spans="1:20" ht="36" customHeight="1" x14ac:dyDescent="0.2">
      <c r="A44" s="254"/>
      <c r="B44" s="257"/>
      <c r="C44" s="257"/>
      <c r="D44" s="257"/>
      <c r="E44" s="257"/>
      <c r="F44" s="257"/>
      <c r="G44" s="258" t="s">
        <v>23</v>
      </c>
      <c r="H44" s="259"/>
      <c r="I44" s="259"/>
      <c r="J44" s="259"/>
      <c r="K44" s="260"/>
      <c r="L44" s="134" t="s">
        <v>95</v>
      </c>
      <c r="M44" s="135">
        <v>744</v>
      </c>
      <c r="N44" s="136">
        <f>'Оценка от учреждения'!H22</f>
        <v>33.299999999999997</v>
      </c>
      <c r="O44" s="136">
        <f>'Оценка от учреждения'!I22</f>
        <v>33.299999999999997</v>
      </c>
      <c r="P44" s="136">
        <v>10</v>
      </c>
      <c r="Q44" s="136">
        <f>IF(O44*100/N44-100&gt;=-10,0,O44*100/N44-100+10)</f>
        <v>0</v>
      </c>
      <c r="R44" s="136"/>
      <c r="S44" s="139">
        <v>5</v>
      </c>
      <c r="T44" s="139">
        <f t="shared" si="0"/>
        <v>0</v>
      </c>
    </row>
    <row r="45" spans="1:20" ht="33.75" customHeight="1" x14ac:dyDescent="0.2">
      <c r="A45" s="252" t="s">
        <v>224</v>
      </c>
      <c r="B45" s="255" t="s">
        <v>177</v>
      </c>
      <c r="C45" s="255" t="s">
        <v>177</v>
      </c>
      <c r="D45" s="255" t="s">
        <v>106</v>
      </c>
      <c r="E45" s="255" t="s">
        <v>179</v>
      </c>
      <c r="F45" s="255" t="s">
        <v>180</v>
      </c>
      <c r="G45" s="258" t="s">
        <v>40</v>
      </c>
      <c r="H45" s="259"/>
      <c r="I45" s="259"/>
      <c r="J45" s="259"/>
      <c r="K45" s="260"/>
      <c r="L45" s="134" t="s">
        <v>95</v>
      </c>
      <c r="M45" s="135">
        <v>744</v>
      </c>
      <c r="N45" s="136">
        <f>'Оценка от учреждения'!H24</f>
        <v>10</v>
      </c>
      <c r="O45" s="136">
        <f>'Оценка от учреждения'!I24</f>
        <v>1.1000000000000001</v>
      </c>
      <c r="P45" s="136">
        <v>10</v>
      </c>
      <c r="Q45" s="136">
        <f>IF(N45*100/O45-100&gt;=-10,0,N45*100/O45-100+10)</f>
        <v>0</v>
      </c>
      <c r="R45" s="136"/>
      <c r="T45" s="139">
        <f t="shared" si="0"/>
        <v>-8.9</v>
      </c>
    </row>
    <row r="46" spans="1:20" ht="37.5" customHeight="1" x14ac:dyDescent="0.2">
      <c r="A46" s="253"/>
      <c r="B46" s="256"/>
      <c r="C46" s="256"/>
      <c r="D46" s="256"/>
      <c r="E46" s="256"/>
      <c r="F46" s="256"/>
      <c r="G46" s="258" t="s">
        <v>51</v>
      </c>
      <c r="H46" s="259"/>
      <c r="I46" s="259"/>
      <c r="J46" s="259"/>
      <c r="K46" s="260"/>
      <c r="L46" s="134" t="s">
        <v>95</v>
      </c>
      <c r="M46" s="135">
        <v>744</v>
      </c>
      <c r="N46" s="136">
        <f>'Оценка от учреждения'!H25</f>
        <v>100</v>
      </c>
      <c r="O46" s="136">
        <f>'Оценка от учреждения'!I25</f>
        <v>100</v>
      </c>
      <c r="P46" s="136">
        <v>10</v>
      </c>
      <c r="Q46" s="136">
        <f>IF(O46*100/N46-100&gt;=-10,0,O46*100/N46-100+10)</f>
        <v>0</v>
      </c>
      <c r="R46" s="136"/>
      <c r="T46" s="139">
        <f t="shared" si="0"/>
        <v>0</v>
      </c>
    </row>
    <row r="47" spans="1:20" ht="31.5" customHeight="1" x14ac:dyDescent="0.2">
      <c r="A47" s="254"/>
      <c r="B47" s="257"/>
      <c r="C47" s="257"/>
      <c r="D47" s="257"/>
      <c r="E47" s="257"/>
      <c r="F47" s="257"/>
      <c r="G47" s="258" t="s">
        <v>23</v>
      </c>
      <c r="H47" s="259"/>
      <c r="I47" s="259"/>
      <c r="J47" s="259"/>
      <c r="K47" s="260"/>
      <c r="L47" s="134" t="s">
        <v>95</v>
      </c>
      <c r="M47" s="135">
        <v>744</v>
      </c>
      <c r="N47" s="136">
        <f>'Оценка от учреждения'!H26</f>
        <v>33.299999999999997</v>
      </c>
      <c r="O47" s="136">
        <f>'Оценка от учреждения'!I26</f>
        <v>33.299999999999997</v>
      </c>
      <c r="P47" s="136">
        <v>10</v>
      </c>
      <c r="Q47" s="136">
        <f>IF(O47*100/N47-100&gt;=-10,0,O47*100/N47-100+10)</f>
        <v>0</v>
      </c>
      <c r="R47" s="136"/>
      <c r="S47" s="139">
        <v>6</v>
      </c>
      <c r="T47" s="139">
        <f t="shared" si="0"/>
        <v>0</v>
      </c>
    </row>
    <row r="48" spans="1:20" ht="39.75" customHeight="1" x14ac:dyDescent="0.2">
      <c r="A48" s="252" t="s">
        <v>225</v>
      </c>
      <c r="B48" s="255" t="s">
        <v>177</v>
      </c>
      <c r="C48" s="255" t="s">
        <v>177</v>
      </c>
      <c r="D48" s="255" t="s">
        <v>107</v>
      </c>
      <c r="E48" s="255" t="s">
        <v>179</v>
      </c>
      <c r="F48" s="255" t="s">
        <v>110</v>
      </c>
      <c r="G48" s="258" t="s">
        <v>40</v>
      </c>
      <c r="H48" s="259"/>
      <c r="I48" s="259"/>
      <c r="J48" s="259"/>
      <c r="K48" s="260"/>
      <c r="L48" s="134" t="s">
        <v>95</v>
      </c>
      <c r="M48" s="135">
        <v>744</v>
      </c>
      <c r="N48" s="136">
        <f>'Оценка от учреждения'!H28</f>
        <v>10</v>
      </c>
      <c r="O48" s="136">
        <f>'Оценка от учреждения'!I28</f>
        <v>0</v>
      </c>
      <c r="P48" s="136">
        <v>10</v>
      </c>
      <c r="Q48" s="136">
        <f>IF(O48=0,0,IF(N48*100/O48-100&gt;=-10,0,N48*100/O48-100+10))</f>
        <v>0</v>
      </c>
      <c r="R48" s="136"/>
      <c r="T48" s="139">
        <f t="shared" si="0"/>
        <v>-10</v>
      </c>
    </row>
    <row r="49" spans="1:20" ht="35.25" customHeight="1" x14ac:dyDescent="0.2">
      <c r="A49" s="253"/>
      <c r="B49" s="256"/>
      <c r="C49" s="256"/>
      <c r="D49" s="256"/>
      <c r="E49" s="256"/>
      <c r="F49" s="256"/>
      <c r="G49" s="258" t="s">
        <v>51</v>
      </c>
      <c r="H49" s="259"/>
      <c r="I49" s="259"/>
      <c r="J49" s="259"/>
      <c r="K49" s="260"/>
      <c r="L49" s="134" t="s">
        <v>95</v>
      </c>
      <c r="M49" s="135">
        <v>744</v>
      </c>
      <c r="N49" s="136">
        <f>'Оценка от учреждения'!H29</f>
        <v>100</v>
      </c>
      <c r="O49" s="136">
        <f>'Оценка от учреждения'!I29</f>
        <v>100</v>
      </c>
      <c r="P49" s="136">
        <v>10</v>
      </c>
      <c r="Q49" s="136">
        <f>IF(O49*100/N49-100&gt;=-10,0,O49*100/N49-100+10)</f>
        <v>0</v>
      </c>
      <c r="R49" s="136"/>
      <c r="T49" s="139">
        <f t="shared" si="0"/>
        <v>0</v>
      </c>
    </row>
    <row r="50" spans="1:20" ht="33" customHeight="1" x14ac:dyDescent="0.2">
      <c r="A50" s="254"/>
      <c r="B50" s="257"/>
      <c r="C50" s="257"/>
      <c r="D50" s="257"/>
      <c r="E50" s="257"/>
      <c r="F50" s="257"/>
      <c r="G50" s="258" t="s">
        <v>23</v>
      </c>
      <c r="H50" s="259"/>
      <c r="I50" s="259"/>
      <c r="J50" s="259"/>
      <c r="K50" s="260"/>
      <c r="L50" s="134" t="s">
        <v>95</v>
      </c>
      <c r="M50" s="135">
        <v>744</v>
      </c>
      <c r="N50" s="136">
        <f>'Оценка от учреждения'!H30</f>
        <v>50</v>
      </c>
      <c r="O50" s="136">
        <f>'Оценка от учреждения'!I30</f>
        <v>50</v>
      </c>
      <c r="P50" s="136">
        <v>10</v>
      </c>
      <c r="Q50" s="136">
        <f>IF(O50*100/N50-100&gt;=-10,0,O50*100/N50-100+10)</f>
        <v>0</v>
      </c>
      <c r="R50" s="136"/>
      <c r="S50" s="139">
        <v>7</v>
      </c>
      <c r="T50" s="139">
        <f t="shared" si="0"/>
        <v>0</v>
      </c>
    </row>
    <row r="51" spans="1:20" ht="37.5" customHeight="1" x14ac:dyDescent="0.2">
      <c r="A51" s="252" t="s">
        <v>226</v>
      </c>
      <c r="B51" s="255" t="s">
        <v>177</v>
      </c>
      <c r="C51" s="255" t="s">
        <v>177</v>
      </c>
      <c r="D51" s="255" t="s">
        <v>107</v>
      </c>
      <c r="E51" s="255" t="s">
        <v>179</v>
      </c>
      <c r="F51" s="255" t="s">
        <v>180</v>
      </c>
      <c r="G51" s="258" t="s">
        <v>40</v>
      </c>
      <c r="H51" s="259"/>
      <c r="I51" s="259"/>
      <c r="J51" s="259"/>
      <c r="K51" s="260"/>
      <c r="L51" s="134" t="s">
        <v>95</v>
      </c>
      <c r="M51" s="135">
        <v>744</v>
      </c>
      <c r="N51" s="136">
        <f>'Оценка от учреждения'!H32</f>
        <v>10</v>
      </c>
      <c r="O51" s="136">
        <f>'Оценка от учреждения'!I32</f>
        <v>0.8</v>
      </c>
      <c r="P51" s="136">
        <v>10</v>
      </c>
      <c r="Q51" s="136">
        <f>IF(N51*100/O51-100&gt;=-10,0,N51*100/O51-100+10)</f>
        <v>0</v>
      </c>
      <c r="R51" s="136"/>
      <c r="T51" s="139">
        <f t="shared" si="0"/>
        <v>-9.1999999999999993</v>
      </c>
    </row>
    <row r="52" spans="1:20" ht="36" customHeight="1" x14ac:dyDescent="0.2">
      <c r="A52" s="253"/>
      <c r="B52" s="256"/>
      <c r="C52" s="256"/>
      <c r="D52" s="256"/>
      <c r="E52" s="256"/>
      <c r="F52" s="256"/>
      <c r="G52" s="258" t="s">
        <v>51</v>
      </c>
      <c r="H52" s="259"/>
      <c r="I52" s="259"/>
      <c r="J52" s="259"/>
      <c r="K52" s="260"/>
      <c r="L52" s="134" t="s">
        <v>95</v>
      </c>
      <c r="M52" s="135">
        <v>744</v>
      </c>
      <c r="N52" s="136">
        <f>'Оценка от учреждения'!H33</f>
        <v>100</v>
      </c>
      <c r="O52" s="136">
        <f>'Оценка от учреждения'!I33</f>
        <v>100</v>
      </c>
      <c r="P52" s="136">
        <v>10</v>
      </c>
      <c r="Q52" s="136">
        <f>IF(O52*100/N52-100&gt;=-10,0,O52*100/N52-100+10)</f>
        <v>0</v>
      </c>
      <c r="R52" s="136"/>
      <c r="T52" s="139">
        <f t="shared" si="0"/>
        <v>0</v>
      </c>
    </row>
    <row r="53" spans="1:20" ht="34.5" customHeight="1" x14ac:dyDescent="0.2">
      <c r="A53" s="254"/>
      <c r="B53" s="257"/>
      <c r="C53" s="257"/>
      <c r="D53" s="257"/>
      <c r="E53" s="257"/>
      <c r="F53" s="257"/>
      <c r="G53" s="258" t="s">
        <v>23</v>
      </c>
      <c r="H53" s="259"/>
      <c r="I53" s="259"/>
      <c r="J53" s="259"/>
      <c r="K53" s="260"/>
      <c r="L53" s="134" t="s">
        <v>95</v>
      </c>
      <c r="M53" s="135">
        <v>744</v>
      </c>
      <c r="N53" s="136">
        <f>'Оценка от учреждения'!H34</f>
        <v>80</v>
      </c>
      <c r="O53" s="136">
        <f>'Оценка от учреждения'!I34</f>
        <v>66.7</v>
      </c>
      <c r="P53" s="136">
        <v>10</v>
      </c>
      <c r="Q53" s="136">
        <f>IF(O53*100/N53-100&gt;=-10,0,O53*100/N53-100+10)</f>
        <v>-6.625</v>
      </c>
      <c r="R53" s="174" t="s">
        <v>306</v>
      </c>
      <c r="S53" s="139">
        <v>8</v>
      </c>
      <c r="T53" s="139">
        <f t="shared" si="0"/>
        <v>-13.299999999999997</v>
      </c>
    </row>
    <row r="54" spans="1:20" ht="40.5" hidden="1" customHeight="1" x14ac:dyDescent="0.2">
      <c r="A54" s="252" t="s">
        <v>252</v>
      </c>
      <c r="B54" s="255" t="s">
        <v>177</v>
      </c>
      <c r="C54" s="255" t="s">
        <v>177</v>
      </c>
      <c r="D54" s="255" t="s">
        <v>107</v>
      </c>
      <c r="E54" s="255" t="s">
        <v>179</v>
      </c>
      <c r="F54" s="255" t="s">
        <v>265</v>
      </c>
      <c r="G54" s="258" t="s">
        <v>40</v>
      </c>
      <c r="H54" s="259"/>
      <c r="I54" s="259"/>
      <c r="J54" s="259"/>
      <c r="K54" s="260"/>
      <c r="L54" s="134" t="s">
        <v>95</v>
      </c>
      <c r="M54" s="135">
        <v>744</v>
      </c>
      <c r="N54" s="136">
        <f>'Оценка от учреждения'!H36</f>
        <v>0</v>
      </c>
      <c r="O54" s="136">
        <f>'Оценка от учреждения'!I36</f>
        <v>0</v>
      </c>
      <c r="P54" s="136">
        <v>10</v>
      </c>
      <c r="Q54" s="136" t="e">
        <f>IF(N54*100/O54-100&gt;=-10,0,N54*100/O54-100+10)</f>
        <v>#DIV/0!</v>
      </c>
      <c r="R54" s="136"/>
      <c r="T54" s="139">
        <f t="shared" si="0"/>
        <v>0</v>
      </c>
    </row>
    <row r="55" spans="1:20" ht="42" hidden="1" customHeight="1" x14ac:dyDescent="0.2">
      <c r="A55" s="253"/>
      <c r="B55" s="256"/>
      <c r="C55" s="256"/>
      <c r="D55" s="256"/>
      <c r="E55" s="256"/>
      <c r="F55" s="256"/>
      <c r="G55" s="258" t="s">
        <v>51</v>
      </c>
      <c r="H55" s="259"/>
      <c r="I55" s="259"/>
      <c r="J55" s="259"/>
      <c r="K55" s="260"/>
      <c r="L55" s="134" t="s">
        <v>95</v>
      </c>
      <c r="M55" s="135">
        <v>744</v>
      </c>
      <c r="N55" s="136">
        <f>'Оценка от учреждения'!H37</f>
        <v>0</v>
      </c>
      <c r="O55" s="136">
        <f>'Оценка от учреждения'!I37</f>
        <v>0</v>
      </c>
      <c r="P55" s="136">
        <v>10</v>
      </c>
      <c r="Q55" s="136" t="e">
        <f>IF(O55*100/N55-100&gt;=-10,0,O55*100/N55-100+10)</f>
        <v>#DIV/0!</v>
      </c>
      <c r="R55" s="136"/>
      <c r="T55" s="139">
        <f t="shared" si="0"/>
        <v>0</v>
      </c>
    </row>
    <row r="56" spans="1:20" ht="40.5" hidden="1" customHeight="1" x14ac:dyDescent="0.2">
      <c r="A56" s="254"/>
      <c r="B56" s="257"/>
      <c r="C56" s="257"/>
      <c r="D56" s="257"/>
      <c r="E56" s="257"/>
      <c r="F56" s="257"/>
      <c r="G56" s="258" t="s">
        <v>23</v>
      </c>
      <c r="H56" s="259"/>
      <c r="I56" s="259"/>
      <c r="J56" s="259"/>
      <c r="K56" s="260"/>
      <c r="L56" s="134" t="s">
        <v>95</v>
      </c>
      <c r="M56" s="135">
        <v>744</v>
      </c>
      <c r="N56" s="136">
        <f>'Оценка от учреждения'!H38</f>
        <v>0</v>
      </c>
      <c r="O56" s="136">
        <f>'Оценка от учреждения'!I38</f>
        <v>0</v>
      </c>
      <c r="P56" s="136">
        <v>10</v>
      </c>
      <c r="Q56" s="136" t="e">
        <f>IF(O56*100/N56-100&gt;=-10,0,O56*100/N56-100+10)</f>
        <v>#DIV/0!</v>
      </c>
      <c r="R56" s="136"/>
      <c r="S56" s="139">
        <v>9</v>
      </c>
      <c r="T56" s="139">
        <f t="shared" si="0"/>
        <v>0</v>
      </c>
    </row>
    <row r="57" spans="1:20" ht="40.5" hidden="1" customHeight="1" x14ac:dyDescent="0.2">
      <c r="A57" s="252" t="s">
        <v>227</v>
      </c>
      <c r="B57" s="255" t="s">
        <v>181</v>
      </c>
      <c r="C57" s="255" t="s">
        <v>178</v>
      </c>
      <c r="D57" s="255" t="s">
        <v>106</v>
      </c>
      <c r="E57" s="255" t="s">
        <v>179</v>
      </c>
      <c r="F57" s="255" t="s">
        <v>110</v>
      </c>
      <c r="G57" s="258" t="s">
        <v>40</v>
      </c>
      <c r="H57" s="259"/>
      <c r="I57" s="259"/>
      <c r="J57" s="259"/>
      <c r="K57" s="260"/>
      <c r="L57" s="134" t="s">
        <v>95</v>
      </c>
      <c r="M57" s="135">
        <v>744</v>
      </c>
      <c r="N57" s="136">
        <f>'Оценка от учреждения'!H40</f>
        <v>0</v>
      </c>
      <c r="O57" s="136">
        <f>'Оценка от учреждения'!I40</f>
        <v>0</v>
      </c>
      <c r="P57" s="136">
        <v>10</v>
      </c>
      <c r="Q57" s="136" t="e">
        <f>IF(N57*100/O57-100&gt;=-10,0,N57*100/O57-100+10)</f>
        <v>#DIV/0!</v>
      </c>
      <c r="R57" s="136"/>
      <c r="T57" s="139">
        <f t="shared" ref="T57:T68" si="1">O57-N57</f>
        <v>0</v>
      </c>
    </row>
    <row r="58" spans="1:20" ht="42" hidden="1" customHeight="1" x14ac:dyDescent="0.2">
      <c r="A58" s="253"/>
      <c r="B58" s="256"/>
      <c r="C58" s="256"/>
      <c r="D58" s="256"/>
      <c r="E58" s="256"/>
      <c r="F58" s="256"/>
      <c r="G58" s="258" t="s">
        <v>51</v>
      </c>
      <c r="H58" s="259"/>
      <c r="I58" s="259"/>
      <c r="J58" s="259"/>
      <c r="K58" s="260"/>
      <c r="L58" s="134" t="s">
        <v>95</v>
      </c>
      <c r="M58" s="135">
        <v>744</v>
      </c>
      <c r="N58" s="136">
        <f>'Оценка от учреждения'!H41</f>
        <v>0</v>
      </c>
      <c r="O58" s="136">
        <f>'Оценка от учреждения'!I41</f>
        <v>0</v>
      </c>
      <c r="P58" s="136">
        <v>10</v>
      </c>
      <c r="Q58" s="136" t="e">
        <f>IF(O58*100/N58-100&gt;=-10,0,O58*100/N58-100+10)</f>
        <v>#DIV/0!</v>
      </c>
      <c r="R58" s="136"/>
      <c r="T58" s="139">
        <f t="shared" si="1"/>
        <v>0</v>
      </c>
    </row>
    <row r="59" spans="1:20" ht="36" hidden="1" customHeight="1" x14ac:dyDescent="0.2">
      <c r="A59" s="254"/>
      <c r="B59" s="257"/>
      <c r="C59" s="257"/>
      <c r="D59" s="257"/>
      <c r="E59" s="257"/>
      <c r="F59" s="257"/>
      <c r="G59" s="258" t="s">
        <v>23</v>
      </c>
      <c r="H59" s="259"/>
      <c r="I59" s="259"/>
      <c r="J59" s="259"/>
      <c r="K59" s="260"/>
      <c r="L59" s="134" t="s">
        <v>95</v>
      </c>
      <c r="M59" s="135">
        <v>744</v>
      </c>
      <c r="N59" s="136">
        <f>'Оценка от учреждения'!H42</f>
        <v>0</v>
      </c>
      <c r="O59" s="136">
        <f>'Оценка от учреждения'!I42</f>
        <v>0</v>
      </c>
      <c r="P59" s="136">
        <v>10</v>
      </c>
      <c r="Q59" s="136" t="e">
        <f>IF(O59*100/N59-100&gt;=-10,0,O59*100/N59-100+10)</f>
        <v>#DIV/0!</v>
      </c>
      <c r="R59" s="136"/>
      <c r="S59" s="139">
        <v>10</v>
      </c>
      <c r="T59" s="139">
        <f t="shared" si="1"/>
        <v>0</v>
      </c>
    </row>
    <row r="60" spans="1:20" ht="37.5" hidden="1" customHeight="1" x14ac:dyDescent="0.2">
      <c r="A60" s="252" t="s">
        <v>228</v>
      </c>
      <c r="B60" s="255" t="s">
        <v>181</v>
      </c>
      <c r="C60" s="255" t="s">
        <v>178</v>
      </c>
      <c r="D60" s="255" t="s">
        <v>106</v>
      </c>
      <c r="E60" s="255" t="s">
        <v>179</v>
      </c>
      <c r="F60" s="255" t="s">
        <v>180</v>
      </c>
      <c r="G60" s="258" t="s">
        <v>40</v>
      </c>
      <c r="H60" s="259"/>
      <c r="I60" s="259"/>
      <c r="J60" s="259"/>
      <c r="K60" s="260"/>
      <c r="L60" s="134" t="s">
        <v>95</v>
      </c>
      <c r="M60" s="135">
        <v>744</v>
      </c>
      <c r="N60" s="136">
        <f>'Оценка от учреждения'!H44</f>
        <v>0</v>
      </c>
      <c r="O60" s="136">
        <f>'Оценка от учреждения'!I44</f>
        <v>0</v>
      </c>
      <c r="P60" s="136">
        <v>10</v>
      </c>
      <c r="Q60" s="136" t="e">
        <f>IF(N60*100/O60-100&gt;=-10,0,N60*100/O60-100+10)</f>
        <v>#DIV/0!</v>
      </c>
      <c r="R60" s="136"/>
      <c r="T60" s="139">
        <f t="shared" si="1"/>
        <v>0</v>
      </c>
    </row>
    <row r="61" spans="1:20" ht="37.5" hidden="1" customHeight="1" x14ac:dyDescent="0.2">
      <c r="A61" s="253"/>
      <c r="B61" s="256"/>
      <c r="C61" s="256"/>
      <c r="D61" s="256"/>
      <c r="E61" s="256"/>
      <c r="F61" s="256"/>
      <c r="G61" s="258" t="s">
        <v>51</v>
      </c>
      <c r="H61" s="259"/>
      <c r="I61" s="259"/>
      <c r="J61" s="259"/>
      <c r="K61" s="260"/>
      <c r="L61" s="134" t="s">
        <v>95</v>
      </c>
      <c r="M61" s="135">
        <v>744</v>
      </c>
      <c r="N61" s="136">
        <f>'Оценка от учреждения'!H45</f>
        <v>0</v>
      </c>
      <c r="O61" s="136">
        <f>'Оценка от учреждения'!I45</f>
        <v>0</v>
      </c>
      <c r="P61" s="136">
        <v>10</v>
      </c>
      <c r="Q61" s="136" t="e">
        <f>IF(O61*100/N61-100&gt;=-10,0,O61*100/N61-100+10)</f>
        <v>#DIV/0!</v>
      </c>
      <c r="R61" s="136"/>
      <c r="T61" s="139">
        <f t="shared" si="1"/>
        <v>0</v>
      </c>
    </row>
    <row r="62" spans="1:20" ht="37.5" hidden="1" customHeight="1" x14ac:dyDescent="0.2">
      <c r="A62" s="254"/>
      <c r="B62" s="257"/>
      <c r="C62" s="257"/>
      <c r="D62" s="257"/>
      <c r="E62" s="257"/>
      <c r="F62" s="257"/>
      <c r="G62" s="258" t="s">
        <v>23</v>
      </c>
      <c r="H62" s="259"/>
      <c r="I62" s="259"/>
      <c r="J62" s="259"/>
      <c r="K62" s="260"/>
      <c r="L62" s="134" t="s">
        <v>95</v>
      </c>
      <c r="M62" s="135">
        <v>744</v>
      </c>
      <c r="N62" s="136">
        <f>'Оценка от учреждения'!H46</f>
        <v>0</v>
      </c>
      <c r="O62" s="136">
        <f>'Оценка от учреждения'!I46</f>
        <v>0</v>
      </c>
      <c r="P62" s="136">
        <v>10</v>
      </c>
      <c r="Q62" s="136" t="e">
        <f>IF(O62*100/N62-100&gt;=-10,0,O62*100/N62-100+10)</f>
        <v>#DIV/0!</v>
      </c>
      <c r="R62" s="136"/>
      <c r="S62" s="139">
        <v>11</v>
      </c>
      <c r="T62" s="139">
        <f t="shared" si="1"/>
        <v>0</v>
      </c>
    </row>
    <row r="63" spans="1:20" ht="37.5" hidden="1" customHeight="1" x14ac:dyDescent="0.2">
      <c r="A63" s="252" t="s">
        <v>229</v>
      </c>
      <c r="B63" s="255" t="s">
        <v>181</v>
      </c>
      <c r="C63" s="255" t="s">
        <v>182</v>
      </c>
      <c r="D63" s="255" t="s">
        <v>106</v>
      </c>
      <c r="E63" s="255" t="s">
        <v>179</v>
      </c>
      <c r="F63" s="255" t="s">
        <v>110</v>
      </c>
      <c r="G63" s="258" t="s">
        <v>40</v>
      </c>
      <c r="H63" s="259"/>
      <c r="I63" s="259"/>
      <c r="J63" s="259"/>
      <c r="K63" s="260"/>
      <c r="L63" s="134" t="s">
        <v>95</v>
      </c>
      <c r="M63" s="135">
        <v>744</v>
      </c>
      <c r="N63" s="136">
        <f>'Оценка от учреждения'!H48</f>
        <v>0</v>
      </c>
      <c r="O63" s="136">
        <f>'Оценка от учреждения'!I48</f>
        <v>0</v>
      </c>
      <c r="P63" s="136">
        <v>10</v>
      </c>
      <c r="Q63" s="136" t="e">
        <f>IF(N63*100/O63-100&gt;=-10,0,N63*100/O63-100+10)</f>
        <v>#DIV/0!</v>
      </c>
      <c r="R63" s="136"/>
      <c r="T63" s="139">
        <f t="shared" si="1"/>
        <v>0</v>
      </c>
    </row>
    <row r="64" spans="1:20" ht="37.5" hidden="1" customHeight="1" x14ac:dyDescent="0.2">
      <c r="A64" s="253"/>
      <c r="B64" s="256"/>
      <c r="C64" s="256"/>
      <c r="D64" s="256"/>
      <c r="E64" s="256"/>
      <c r="F64" s="256"/>
      <c r="G64" s="258" t="s">
        <v>51</v>
      </c>
      <c r="H64" s="259"/>
      <c r="I64" s="259"/>
      <c r="J64" s="259"/>
      <c r="K64" s="260"/>
      <c r="L64" s="134" t="s">
        <v>95</v>
      </c>
      <c r="M64" s="135">
        <v>744</v>
      </c>
      <c r="N64" s="136">
        <f>'Оценка от учреждения'!H49</f>
        <v>0</v>
      </c>
      <c r="O64" s="136">
        <f>'Оценка от учреждения'!I49</f>
        <v>0</v>
      </c>
      <c r="P64" s="136">
        <v>10</v>
      </c>
      <c r="Q64" s="136" t="e">
        <f>IF(O64*100/N64-100&gt;=-10,0,O64*100/N64-100+10)</f>
        <v>#DIV/0!</v>
      </c>
      <c r="R64" s="136"/>
      <c r="T64" s="139">
        <f t="shared" si="1"/>
        <v>0</v>
      </c>
    </row>
    <row r="65" spans="1:20" ht="37.5" hidden="1" customHeight="1" x14ac:dyDescent="0.2">
      <c r="A65" s="254"/>
      <c r="B65" s="257"/>
      <c r="C65" s="257"/>
      <c r="D65" s="257"/>
      <c r="E65" s="257"/>
      <c r="F65" s="257"/>
      <c r="G65" s="258" t="s">
        <v>23</v>
      </c>
      <c r="H65" s="259"/>
      <c r="I65" s="259"/>
      <c r="J65" s="259"/>
      <c r="K65" s="260"/>
      <c r="L65" s="134" t="s">
        <v>95</v>
      </c>
      <c r="M65" s="135">
        <v>744</v>
      </c>
      <c r="N65" s="136">
        <f>'Оценка от учреждения'!H50</f>
        <v>0</v>
      </c>
      <c r="O65" s="136">
        <f>'Оценка от учреждения'!I50</f>
        <v>0</v>
      </c>
      <c r="P65" s="136">
        <v>10</v>
      </c>
      <c r="Q65" s="136" t="e">
        <f>IF(O65*100/N65-100&gt;=-10,0,O65*100/N65-100+10)</f>
        <v>#DIV/0!</v>
      </c>
      <c r="R65" s="136"/>
      <c r="S65" s="139">
        <v>12</v>
      </c>
      <c r="T65" s="139">
        <f t="shared" si="1"/>
        <v>0</v>
      </c>
    </row>
    <row r="66" spans="1:20" ht="37.5" hidden="1" customHeight="1" x14ac:dyDescent="0.2">
      <c r="A66" s="252" t="s">
        <v>230</v>
      </c>
      <c r="B66" s="255" t="s">
        <v>181</v>
      </c>
      <c r="C66" s="255" t="s">
        <v>182</v>
      </c>
      <c r="D66" s="255" t="s">
        <v>106</v>
      </c>
      <c r="E66" s="255" t="s">
        <v>179</v>
      </c>
      <c r="F66" s="255" t="s">
        <v>180</v>
      </c>
      <c r="G66" s="258" t="s">
        <v>40</v>
      </c>
      <c r="H66" s="259"/>
      <c r="I66" s="259"/>
      <c r="J66" s="259"/>
      <c r="K66" s="260"/>
      <c r="L66" s="134" t="s">
        <v>95</v>
      </c>
      <c r="M66" s="135">
        <v>744</v>
      </c>
      <c r="N66" s="136">
        <f>'Оценка от учреждения'!H52</f>
        <v>0</v>
      </c>
      <c r="O66" s="136">
        <f>'Оценка от учреждения'!I52</f>
        <v>0</v>
      </c>
      <c r="P66" s="136">
        <v>10</v>
      </c>
      <c r="Q66" s="136" t="e">
        <f>IF(N66*100/O66-100&gt;=-10,0,N66*100/O66-100+10)</f>
        <v>#DIV/0!</v>
      </c>
      <c r="R66" s="136"/>
      <c r="T66" s="139">
        <f t="shared" si="1"/>
        <v>0</v>
      </c>
    </row>
    <row r="67" spans="1:20" ht="37.5" hidden="1" customHeight="1" x14ac:dyDescent="0.2">
      <c r="A67" s="253"/>
      <c r="B67" s="256"/>
      <c r="C67" s="256"/>
      <c r="D67" s="256"/>
      <c r="E67" s="256"/>
      <c r="F67" s="256"/>
      <c r="G67" s="258" t="s">
        <v>51</v>
      </c>
      <c r="H67" s="259"/>
      <c r="I67" s="259"/>
      <c r="J67" s="259"/>
      <c r="K67" s="260"/>
      <c r="L67" s="134" t="s">
        <v>95</v>
      </c>
      <c r="M67" s="135">
        <v>744</v>
      </c>
      <c r="N67" s="136">
        <f>'Оценка от учреждения'!H53</f>
        <v>0</v>
      </c>
      <c r="O67" s="136">
        <f>'Оценка от учреждения'!I53</f>
        <v>0</v>
      </c>
      <c r="P67" s="136">
        <v>10</v>
      </c>
      <c r="Q67" s="136" t="e">
        <f>IF(O67*100/N67-100&gt;=-10,0,O67*100/N67-100+10)</f>
        <v>#DIV/0!</v>
      </c>
      <c r="R67" s="136"/>
      <c r="T67" s="139">
        <f t="shared" si="1"/>
        <v>0</v>
      </c>
    </row>
    <row r="68" spans="1:20" ht="37.5" hidden="1" customHeight="1" x14ac:dyDescent="0.2">
      <c r="A68" s="254"/>
      <c r="B68" s="257"/>
      <c r="C68" s="257"/>
      <c r="D68" s="257"/>
      <c r="E68" s="257"/>
      <c r="F68" s="257"/>
      <c r="G68" s="258" t="s">
        <v>23</v>
      </c>
      <c r="H68" s="259"/>
      <c r="I68" s="259"/>
      <c r="J68" s="259"/>
      <c r="K68" s="260"/>
      <c r="L68" s="134" t="s">
        <v>95</v>
      </c>
      <c r="M68" s="135">
        <v>744</v>
      </c>
      <c r="N68" s="136">
        <f>'Оценка от учреждения'!H54</f>
        <v>0</v>
      </c>
      <c r="O68" s="136">
        <f>'Оценка от учреждения'!I54</f>
        <v>0</v>
      </c>
      <c r="P68" s="136">
        <v>10</v>
      </c>
      <c r="Q68" s="136" t="e">
        <f>IF(O68*100/N68-100&gt;=-10,0,O68*100/N68-100+10)</f>
        <v>#DIV/0!</v>
      </c>
      <c r="R68" s="136"/>
      <c r="S68" s="139">
        <v>13</v>
      </c>
      <c r="T68" s="139">
        <f t="shared" si="1"/>
        <v>0</v>
      </c>
    </row>
    <row r="69" spans="1:20" ht="37.5" hidden="1" customHeight="1" x14ac:dyDescent="0.2">
      <c r="A69" s="252" t="s">
        <v>231</v>
      </c>
      <c r="B69" s="255" t="s">
        <v>181</v>
      </c>
      <c r="C69" s="255" t="s">
        <v>182</v>
      </c>
      <c r="D69" s="255" t="s">
        <v>107</v>
      </c>
      <c r="E69" s="255" t="s">
        <v>179</v>
      </c>
      <c r="F69" s="255" t="s">
        <v>110</v>
      </c>
      <c r="G69" s="258" t="s">
        <v>40</v>
      </c>
      <c r="H69" s="259"/>
      <c r="I69" s="259"/>
      <c r="J69" s="259"/>
      <c r="K69" s="260"/>
      <c r="L69" s="134" t="s">
        <v>95</v>
      </c>
      <c r="M69" s="135">
        <v>744</v>
      </c>
      <c r="N69" s="136">
        <f>'Оценка от учреждения'!H56</f>
        <v>0</v>
      </c>
      <c r="O69" s="136">
        <f>'Оценка от учреждения'!I56</f>
        <v>0</v>
      </c>
      <c r="P69" s="136">
        <v>10</v>
      </c>
      <c r="Q69" s="136" t="e">
        <f>IF(N69*100/O69-100&gt;=-10,0,N69*100/O69-100+10)</f>
        <v>#DIV/0!</v>
      </c>
      <c r="R69" s="136"/>
      <c r="T69" s="139">
        <f t="shared" si="0"/>
        <v>0</v>
      </c>
    </row>
    <row r="70" spans="1:20" ht="37.5" hidden="1" customHeight="1" x14ac:dyDescent="0.2">
      <c r="A70" s="253"/>
      <c r="B70" s="256"/>
      <c r="C70" s="256"/>
      <c r="D70" s="256"/>
      <c r="E70" s="256"/>
      <c r="F70" s="256"/>
      <c r="G70" s="258" t="s">
        <v>51</v>
      </c>
      <c r="H70" s="259"/>
      <c r="I70" s="259"/>
      <c r="J70" s="259"/>
      <c r="K70" s="260"/>
      <c r="L70" s="134" t="s">
        <v>95</v>
      </c>
      <c r="M70" s="135">
        <v>744</v>
      </c>
      <c r="N70" s="136">
        <f>'Оценка от учреждения'!H57</f>
        <v>0</v>
      </c>
      <c r="O70" s="136">
        <f>'Оценка от учреждения'!I57</f>
        <v>0</v>
      </c>
      <c r="P70" s="136">
        <v>10</v>
      </c>
      <c r="Q70" s="136" t="e">
        <f>IF(O70*100/N70-100&gt;=-10,0,O70*100/N70-100+10)</f>
        <v>#DIV/0!</v>
      </c>
      <c r="R70" s="136"/>
      <c r="T70" s="139">
        <f t="shared" si="0"/>
        <v>0</v>
      </c>
    </row>
    <row r="71" spans="1:20" ht="37.5" hidden="1" customHeight="1" x14ac:dyDescent="0.2">
      <c r="A71" s="254"/>
      <c r="B71" s="257"/>
      <c r="C71" s="257"/>
      <c r="D71" s="257"/>
      <c r="E71" s="257"/>
      <c r="F71" s="257"/>
      <c r="G71" s="258" t="s">
        <v>23</v>
      </c>
      <c r="H71" s="259"/>
      <c r="I71" s="259"/>
      <c r="J71" s="259"/>
      <c r="K71" s="260"/>
      <c r="L71" s="134" t="s">
        <v>95</v>
      </c>
      <c r="M71" s="135">
        <v>744</v>
      </c>
      <c r="N71" s="136">
        <f>'Оценка от учреждения'!H58</f>
        <v>0</v>
      </c>
      <c r="O71" s="136">
        <f>'Оценка от учреждения'!I58</f>
        <v>0</v>
      </c>
      <c r="P71" s="136">
        <v>10</v>
      </c>
      <c r="Q71" s="136" t="e">
        <f>IF(O71*100/N71-100&gt;=-10,0,O71*100/N71-100+10)</f>
        <v>#DIV/0!</v>
      </c>
      <c r="R71" s="136"/>
      <c r="S71" s="139">
        <v>14</v>
      </c>
      <c r="T71" s="139">
        <f t="shared" si="0"/>
        <v>0</v>
      </c>
    </row>
    <row r="72" spans="1:20" ht="37.5" customHeight="1" x14ac:dyDescent="0.2">
      <c r="A72" s="252" t="s">
        <v>232</v>
      </c>
      <c r="B72" s="255" t="s">
        <v>181</v>
      </c>
      <c r="C72" s="255" t="s">
        <v>182</v>
      </c>
      <c r="D72" s="255" t="s">
        <v>107</v>
      </c>
      <c r="E72" s="255" t="s">
        <v>179</v>
      </c>
      <c r="F72" s="255" t="s">
        <v>180</v>
      </c>
      <c r="G72" s="258" t="s">
        <v>40</v>
      </c>
      <c r="H72" s="259"/>
      <c r="I72" s="259"/>
      <c r="J72" s="259"/>
      <c r="K72" s="260"/>
      <c r="L72" s="134" t="s">
        <v>95</v>
      </c>
      <c r="M72" s="135">
        <v>744</v>
      </c>
      <c r="N72" s="136">
        <f>'Оценка от учреждения'!H60</f>
        <v>10</v>
      </c>
      <c r="O72" s="136">
        <f>'Оценка от учреждения'!I60</f>
        <v>0.9</v>
      </c>
      <c r="P72" s="136">
        <v>10</v>
      </c>
      <c r="Q72" s="136">
        <f>IF(N72*100/O72-100&gt;=-10,0,N72*100/O72-100+10)</f>
        <v>0</v>
      </c>
      <c r="R72" s="136"/>
      <c r="T72" s="139">
        <f t="shared" si="0"/>
        <v>-9.1</v>
      </c>
    </row>
    <row r="73" spans="1:20" ht="37.5" customHeight="1" x14ac:dyDescent="0.2">
      <c r="A73" s="253"/>
      <c r="B73" s="256"/>
      <c r="C73" s="256"/>
      <c r="D73" s="256"/>
      <c r="E73" s="256"/>
      <c r="F73" s="256"/>
      <c r="G73" s="258" t="s">
        <v>51</v>
      </c>
      <c r="H73" s="259"/>
      <c r="I73" s="259"/>
      <c r="J73" s="259"/>
      <c r="K73" s="260"/>
      <c r="L73" s="134" t="s">
        <v>95</v>
      </c>
      <c r="M73" s="135">
        <v>744</v>
      </c>
      <c r="N73" s="136">
        <f>'Оценка от учреждения'!H61</f>
        <v>100</v>
      </c>
      <c r="O73" s="136">
        <f>'Оценка от учреждения'!I61</f>
        <v>100</v>
      </c>
      <c r="P73" s="136">
        <v>10</v>
      </c>
      <c r="Q73" s="136">
        <f>IF(O73*100/N73-100&gt;=-10,0,O73*100/N73-100+10)</f>
        <v>0</v>
      </c>
      <c r="R73" s="136"/>
      <c r="T73" s="139">
        <f t="shared" si="0"/>
        <v>0</v>
      </c>
    </row>
    <row r="74" spans="1:20" ht="37.5" customHeight="1" x14ac:dyDescent="0.2">
      <c r="A74" s="254"/>
      <c r="B74" s="257"/>
      <c r="C74" s="257"/>
      <c r="D74" s="257"/>
      <c r="E74" s="257"/>
      <c r="F74" s="257"/>
      <c r="G74" s="258" t="s">
        <v>23</v>
      </c>
      <c r="H74" s="259"/>
      <c r="I74" s="259"/>
      <c r="J74" s="259"/>
      <c r="K74" s="260"/>
      <c r="L74" s="134" t="s">
        <v>95</v>
      </c>
      <c r="M74" s="135">
        <v>744</v>
      </c>
      <c r="N74" s="136">
        <f>'Оценка от учреждения'!H62</f>
        <v>80</v>
      </c>
      <c r="O74" s="136">
        <f>'Оценка от учреждения'!I62</f>
        <v>100</v>
      </c>
      <c r="P74" s="136">
        <v>10</v>
      </c>
      <c r="Q74" s="136">
        <f>IF(O74*100/N74-100&gt;=-10,0,O74*100/N74-100+10)</f>
        <v>0</v>
      </c>
      <c r="R74" s="174"/>
      <c r="S74" s="139">
        <v>15</v>
      </c>
      <c r="T74" s="139">
        <f t="shared" si="0"/>
        <v>20</v>
      </c>
    </row>
    <row r="75" spans="1:20" ht="37.5" hidden="1" customHeight="1" x14ac:dyDescent="0.2">
      <c r="A75" s="252" t="s">
        <v>233</v>
      </c>
      <c r="B75" s="255" t="s">
        <v>181</v>
      </c>
      <c r="C75" s="255" t="s">
        <v>178</v>
      </c>
      <c r="D75" s="255" t="s">
        <v>107</v>
      </c>
      <c r="E75" s="255" t="s">
        <v>179</v>
      </c>
      <c r="F75" s="255" t="s">
        <v>110</v>
      </c>
      <c r="G75" s="258" t="s">
        <v>40</v>
      </c>
      <c r="H75" s="259"/>
      <c r="I75" s="259"/>
      <c r="J75" s="259"/>
      <c r="K75" s="260"/>
      <c r="L75" s="134" t="s">
        <v>95</v>
      </c>
      <c r="M75" s="135">
        <v>744</v>
      </c>
      <c r="N75" s="136">
        <f>'Оценка от учреждения'!H64</f>
        <v>0</v>
      </c>
      <c r="O75" s="136">
        <f>'Оценка от учреждения'!I64</f>
        <v>0</v>
      </c>
      <c r="P75" s="136">
        <v>10</v>
      </c>
      <c r="Q75" s="136" t="e">
        <f>IF(N75*100/O75-100&gt;=-10,0,N75*100/O75-100+10)</f>
        <v>#DIV/0!</v>
      </c>
      <c r="R75" s="136"/>
      <c r="T75" s="139">
        <f t="shared" si="0"/>
        <v>0</v>
      </c>
    </row>
    <row r="76" spans="1:20" ht="37.5" hidden="1" customHeight="1" x14ac:dyDescent="0.2">
      <c r="A76" s="253"/>
      <c r="B76" s="256"/>
      <c r="C76" s="256"/>
      <c r="D76" s="256"/>
      <c r="E76" s="256"/>
      <c r="F76" s="256"/>
      <c r="G76" s="258" t="s">
        <v>51</v>
      </c>
      <c r="H76" s="259"/>
      <c r="I76" s="259"/>
      <c r="J76" s="259"/>
      <c r="K76" s="260"/>
      <c r="L76" s="134" t="s">
        <v>95</v>
      </c>
      <c r="M76" s="135">
        <v>744</v>
      </c>
      <c r="N76" s="136">
        <f>'Оценка от учреждения'!H65</f>
        <v>0</v>
      </c>
      <c r="O76" s="136">
        <f>'Оценка от учреждения'!I64</f>
        <v>0</v>
      </c>
      <c r="P76" s="136">
        <v>10</v>
      </c>
      <c r="Q76" s="136" t="e">
        <f>IF(O76*100/N76-100&gt;=-10,0,O76*100/N76-100+10)</f>
        <v>#DIV/0!</v>
      </c>
      <c r="R76" s="136"/>
      <c r="T76" s="139">
        <f t="shared" si="0"/>
        <v>0</v>
      </c>
    </row>
    <row r="77" spans="1:20" ht="37.5" hidden="1" customHeight="1" x14ac:dyDescent="0.2">
      <c r="A77" s="254"/>
      <c r="B77" s="257"/>
      <c r="C77" s="257"/>
      <c r="D77" s="257"/>
      <c r="E77" s="257"/>
      <c r="F77" s="257"/>
      <c r="G77" s="258" t="s">
        <v>23</v>
      </c>
      <c r="H77" s="259"/>
      <c r="I77" s="259"/>
      <c r="J77" s="259"/>
      <c r="K77" s="260"/>
      <c r="L77" s="134" t="s">
        <v>95</v>
      </c>
      <c r="M77" s="135">
        <v>744</v>
      </c>
      <c r="N77" s="136">
        <f>'Оценка от учреждения'!H66</f>
        <v>0</v>
      </c>
      <c r="O77" s="136">
        <f>'Оценка от учреждения'!I65</f>
        <v>0</v>
      </c>
      <c r="P77" s="136">
        <v>10</v>
      </c>
      <c r="Q77" s="136" t="e">
        <f>IF(O77*100/N77-100&gt;=-10,0,O77*100/N77-100+10)</f>
        <v>#DIV/0!</v>
      </c>
      <c r="R77" s="136"/>
      <c r="S77" s="139">
        <v>16</v>
      </c>
      <c r="T77" s="139">
        <f t="shared" si="0"/>
        <v>0</v>
      </c>
    </row>
    <row r="78" spans="1:20" ht="37.5" customHeight="1" x14ac:dyDescent="0.2">
      <c r="A78" s="252" t="s">
        <v>234</v>
      </c>
      <c r="B78" s="255" t="s">
        <v>181</v>
      </c>
      <c r="C78" s="255" t="s">
        <v>178</v>
      </c>
      <c r="D78" s="255" t="s">
        <v>107</v>
      </c>
      <c r="E78" s="255" t="s">
        <v>179</v>
      </c>
      <c r="F78" s="255" t="s">
        <v>180</v>
      </c>
      <c r="G78" s="258" t="s">
        <v>40</v>
      </c>
      <c r="H78" s="259"/>
      <c r="I78" s="259"/>
      <c r="J78" s="259"/>
      <c r="K78" s="260"/>
      <c r="L78" s="134" t="s">
        <v>95</v>
      </c>
      <c r="M78" s="135">
        <v>744</v>
      </c>
      <c r="N78" s="136">
        <f>'Оценка от учреждения'!H68</f>
        <v>10</v>
      </c>
      <c r="O78" s="136">
        <f>'Оценка от учреждения'!I68</f>
        <v>0</v>
      </c>
      <c r="P78" s="136">
        <v>10</v>
      </c>
      <c r="Q78" s="136">
        <v>0</v>
      </c>
      <c r="R78" s="136"/>
      <c r="T78" s="139">
        <f t="shared" si="0"/>
        <v>-10</v>
      </c>
    </row>
    <row r="79" spans="1:20" ht="37.5" customHeight="1" x14ac:dyDescent="0.2">
      <c r="A79" s="253"/>
      <c r="B79" s="256"/>
      <c r="C79" s="256"/>
      <c r="D79" s="256"/>
      <c r="E79" s="256"/>
      <c r="F79" s="256"/>
      <c r="G79" s="258" t="s">
        <v>51</v>
      </c>
      <c r="H79" s="259"/>
      <c r="I79" s="259"/>
      <c r="J79" s="259"/>
      <c r="K79" s="260"/>
      <c r="L79" s="134" t="s">
        <v>95</v>
      </c>
      <c r="M79" s="135">
        <v>744</v>
      </c>
      <c r="N79" s="136">
        <f>'Оценка от учреждения'!H69</f>
        <v>100</v>
      </c>
      <c r="O79" s="136">
        <f>'Оценка от учреждения'!I69</f>
        <v>100</v>
      </c>
      <c r="P79" s="136">
        <v>10</v>
      </c>
      <c r="Q79" s="136">
        <f>IF(O79*100/N79-100&gt;=-10,0,O79*100/N79-100+10)</f>
        <v>0</v>
      </c>
      <c r="R79" s="136"/>
      <c r="T79" s="139">
        <f t="shared" si="0"/>
        <v>0</v>
      </c>
    </row>
    <row r="80" spans="1:20" ht="37.5" customHeight="1" x14ac:dyDescent="0.2">
      <c r="A80" s="254"/>
      <c r="B80" s="257"/>
      <c r="C80" s="257"/>
      <c r="D80" s="257"/>
      <c r="E80" s="257"/>
      <c r="F80" s="257"/>
      <c r="G80" s="258" t="s">
        <v>23</v>
      </c>
      <c r="H80" s="259"/>
      <c r="I80" s="259"/>
      <c r="J80" s="259"/>
      <c r="K80" s="260"/>
      <c r="L80" s="134" t="s">
        <v>95</v>
      </c>
      <c r="M80" s="135">
        <v>744</v>
      </c>
      <c r="N80" s="136">
        <f>'Оценка от учреждения'!H70</f>
        <v>80</v>
      </c>
      <c r="O80" s="136">
        <f>'Оценка от учреждения'!I70</f>
        <v>100</v>
      </c>
      <c r="P80" s="136">
        <v>10</v>
      </c>
      <c r="Q80" s="136">
        <f>IF(O80*100/N80-100&gt;=-10,0,O80*100/N80-100+10)</f>
        <v>0</v>
      </c>
      <c r="R80" s="174"/>
      <c r="S80" s="139">
        <v>17</v>
      </c>
      <c r="T80" s="139">
        <f t="shared" si="0"/>
        <v>20</v>
      </c>
    </row>
    <row r="83" spans="1:20" ht="15.75" customHeight="1" x14ac:dyDescent="0.2">
      <c r="A83" s="289" t="s">
        <v>183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150"/>
      <c r="R83" s="150"/>
      <c r="S83" s="150"/>
    </row>
    <row r="84" spans="1:20" ht="45.75" customHeight="1" x14ac:dyDescent="0.2">
      <c r="A84" s="255" t="s">
        <v>163</v>
      </c>
      <c r="B84" s="250" t="s">
        <v>164</v>
      </c>
      <c r="C84" s="267"/>
      <c r="D84" s="251"/>
      <c r="E84" s="250" t="s">
        <v>165</v>
      </c>
      <c r="F84" s="251"/>
      <c r="G84" s="281" t="s">
        <v>184</v>
      </c>
      <c r="H84" s="280"/>
      <c r="I84" s="280"/>
      <c r="J84" s="280"/>
      <c r="K84" s="280"/>
      <c r="L84" s="280"/>
      <c r="M84" s="280"/>
      <c r="N84" s="280"/>
      <c r="O84" s="280"/>
      <c r="P84" s="280"/>
      <c r="Q84" s="282"/>
      <c r="R84" s="279" t="s">
        <v>185</v>
      </c>
    </row>
    <row r="85" spans="1:20" ht="24" customHeight="1" x14ac:dyDescent="0.2">
      <c r="A85" s="256"/>
      <c r="B85" s="255" t="s">
        <v>167</v>
      </c>
      <c r="C85" s="255" t="s">
        <v>167</v>
      </c>
      <c r="D85" s="255" t="s">
        <v>167</v>
      </c>
      <c r="E85" s="255" t="s">
        <v>167</v>
      </c>
      <c r="F85" s="255" t="s">
        <v>167</v>
      </c>
      <c r="G85" s="255" t="s">
        <v>168</v>
      </c>
      <c r="H85" s="250" t="s">
        <v>169</v>
      </c>
      <c r="I85" s="267"/>
      <c r="J85" s="255" t="s">
        <v>170</v>
      </c>
      <c r="K85" s="255" t="s">
        <v>171</v>
      </c>
      <c r="L85" s="281" t="s">
        <v>172</v>
      </c>
      <c r="M85" s="282"/>
      <c r="N85" s="281" t="s">
        <v>173</v>
      </c>
      <c r="O85" s="282"/>
      <c r="P85" s="279" t="s">
        <v>174</v>
      </c>
      <c r="Q85" s="279"/>
      <c r="R85" s="279"/>
    </row>
    <row r="86" spans="1:20" ht="21.75" customHeight="1" x14ac:dyDescent="0.2">
      <c r="A86" s="257"/>
      <c r="B86" s="257"/>
      <c r="C86" s="257"/>
      <c r="D86" s="257"/>
      <c r="E86" s="257"/>
      <c r="F86" s="257"/>
      <c r="G86" s="290"/>
      <c r="H86" s="134" t="s">
        <v>175</v>
      </c>
      <c r="I86" s="134" t="s">
        <v>176</v>
      </c>
      <c r="J86" s="257"/>
      <c r="K86" s="257"/>
      <c r="L86" s="283"/>
      <c r="M86" s="285"/>
      <c r="N86" s="283"/>
      <c r="O86" s="285"/>
      <c r="P86" s="279"/>
      <c r="Q86" s="279"/>
      <c r="R86" s="279"/>
    </row>
    <row r="87" spans="1:20" x14ac:dyDescent="0.2">
      <c r="A87" s="148">
        <v>1</v>
      </c>
      <c r="B87" s="148">
        <v>2</v>
      </c>
      <c r="C87" s="148">
        <v>3</v>
      </c>
      <c r="D87" s="148">
        <v>4</v>
      </c>
      <c r="E87" s="148">
        <v>5</v>
      </c>
      <c r="F87" s="148">
        <v>6</v>
      </c>
      <c r="G87" s="148">
        <v>7</v>
      </c>
      <c r="H87" s="148">
        <v>8</v>
      </c>
      <c r="I87" s="148">
        <v>9</v>
      </c>
      <c r="J87" s="148">
        <v>10</v>
      </c>
      <c r="K87" s="148">
        <v>11</v>
      </c>
      <c r="L87" s="286">
        <v>12</v>
      </c>
      <c r="M87" s="288"/>
      <c r="N87" s="286">
        <v>13</v>
      </c>
      <c r="O87" s="288"/>
      <c r="P87" s="286">
        <v>14</v>
      </c>
      <c r="Q87" s="288"/>
      <c r="R87" s="148">
        <v>16</v>
      </c>
    </row>
    <row r="88" spans="1:20" ht="24.75" hidden="1" customHeight="1" x14ac:dyDescent="0.2">
      <c r="A88" s="151" t="s">
        <v>219</v>
      </c>
      <c r="B88" s="136" t="s">
        <v>177</v>
      </c>
      <c r="C88" s="136" t="s">
        <v>178</v>
      </c>
      <c r="D88" s="136" t="s">
        <v>106</v>
      </c>
      <c r="E88" s="136" t="s">
        <v>179</v>
      </c>
      <c r="F88" s="136" t="s">
        <v>110</v>
      </c>
      <c r="G88" s="134" t="s">
        <v>98</v>
      </c>
      <c r="H88" s="134" t="s">
        <v>50</v>
      </c>
      <c r="I88" s="135">
        <v>792</v>
      </c>
      <c r="J88" s="136">
        <f>'Оценка от учреждения'!H7</f>
        <v>0</v>
      </c>
      <c r="K88" s="136">
        <f>'Оценка от учреждения'!I7</f>
        <v>0</v>
      </c>
      <c r="L88" s="248">
        <v>10</v>
      </c>
      <c r="M88" s="249"/>
      <c r="N88" s="248" t="e">
        <f t="shared" ref="N88:N93" si="2">IF(K88*100/J88-100&gt;=-10,0,K88*100/J88-100+10)</f>
        <v>#DIV/0!</v>
      </c>
      <c r="O88" s="249"/>
      <c r="P88" s="250"/>
      <c r="Q88" s="251"/>
      <c r="R88" s="136"/>
      <c r="S88" s="139">
        <v>1</v>
      </c>
      <c r="T88" s="139" t="e">
        <f>K88*100/J88-100</f>
        <v>#DIV/0!</v>
      </c>
    </row>
    <row r="89" spans="1:20" ht="24.75" hidden="1" customHeight="1" x14ac:dyDescent="0.2">
      <c r="A89" s="151" t="s">
        <v>220</v>
      </c>
      <c r="B89" s="136" t="s">
        <v>177</v>
      </c>
      <c r="C89" s="136" t="s">
        <v>178</v>
      </c>
      <c r="D89" s="136" t="s">
        <v>106</v>
      </c>
      <c r="E89" s="136" t="s">
        <v>179</v>
      </c>
      <c r="F89" s="136" t="s">
        <v>180</v>
      </c>
      <c r="G89" s="134" t="s">
        <v>98</v>
      </c>
      <c r="H89" s="134" t="s">
        <v>50</v>
      </c>
      <c r="I89" s="135">
        <v>792</v>
      </c>
      <c r="J89" s="136">
        <f>'Оценка от учреждения'!H11</f>
        <v>0</v>
      </c>
      <c r="K89" s="136">
        <f>'Оценка от учреждения'!I11</f>
        <v>0</v>
      </c>
      <c r="L89" s="248">
        <v>10</v>
      </c>
      <c r="M89" s="249"/>
      <c r="N89" s="248" t="e">
        <f t="shared" si="2"/>
        <v>#DIV/0!</v>
      </c>
      <c r="O89" s="249"/>
      <c r="P89" s="250"/>
      <c r="Q89" s="251"/>
      <c r="R89" s="136"/>
      <c r="S89" s="139">
        <v>2</v>
      </c>
      <c r="T89" s="139" t="e">
        <f t="shared" ref="T89:T96" si="3">K89*100/J89-100</f>
        <v>#DIV/0!</v>
      </c>
    </row>
    <row r="90" spans="1:20" ht="24.75" hidden="1" customHeight="1" x14ac:dyDescent="0.2">
      <c r="A90" s="151" t="s">
        <v>221</v>
      </c>
      <c r="B90" s="136" t="s">
        <v>177</v>
      </c>
      <c r="C90" s="136" t="s">
        <v>178</v>
      </c>
      <c r="D90" s="136" t="s">
        <v>107</v>
      </c>
      <c r="E90" s="136" t="s">
        <v>179</v>
      </c>
      <c r="F90" s="136" t="s">
        <v>110</v>
      </c>
      <c r="G90" s="134" t="s">
        <v>98</v>
      </c>
      <c r="H90" s="134" t="s">
        <v>50</v>
      </c>
      <c r="I90" s="135">
        <v>792</v>
      </c>
      <c r="J90" s="136">
        <f>'Оценка от учреждения'!H15</f>
        <v>0</v>
      </c>
      <c r="K90" s="136">
        <f>'Оценка от учреждения'!I15</f>
        <v>0</v>
      </c>
      <c r="L90" s="248">
        <v>10</v>
      </c>
      <c r="M90" s="249"/>
      <c r="N90" s="248" t="e">
        <f t="shared" si="2"/>
        <v>#DIV/0!</v>
      </c>
      <c r="O90" s="249"/>
      <c r="P90" s="250"/>
      <c r="Q90" s="251"/>
      <c r="R90" s="136"/>
      <c r="S90" s="139">
        <v>3</v>
      </c>
      <c r="T90" s="139" t="e">
        <f t="shared" si="3"/>
        <v>#DIV/0!</v>
      </c>
    </row>
    <row r="91" spans="1:20" ht="24.75" hidden="1" customHeight="1" x14ac:dyDescent="0.2">
      <c r="A91" s="151" t="s">
        <v>222</v>
      </c>
      <c r="B91" s="136" t="s">
        <v>177</v>
      </c>
      <c r="C91" s="136" t="s">
        <v>178</v>
      </c>
      <c r="D91" s="136" t="s">
        <v>107</v>
      </c>
      <c r="E91" s="136" t="s">
        <v>179</v>
      </c>
      <c r="F91" s="136" t="s">
        <v>180</v>
      </c>
      <c r="G91" s="134" t="s">
        <v>98</v>
      </c>
      <c r="H91" s="134" t="s">
        <v>50</v>
      </c>
      <c r="I91" s="135">
        <v>792</v>
      </c>
      <c r="J91" s="136">
        <f>'Оценка от учреждения'!H19</f>
        <v>0</v>
      </c>
      <c r="K91" s="136">
        <f>'Оценка от учреждения'!I19</f>
        <v>0</v>
      </c>
      <c r="L91" s="248">
        <v>10</v>
      </c>
      <c r="M91" s="249"/>
      <c r="N91" s="248" t="e">
        <f t="shared" si="2"/>
        <v>#DIV/0!</v>
      </c>
      <c r="O91" s="249"/>
      <c r="P91" s="250"/>
      <c r="Q91" s="251"/>
      <c r="R91" s="136"/>
      <c r="S91" s="139">
        <v>4</v>
      </c>
      <c r="T91" s="139" t="e">
        <f t="shared" si="3"/>
        <v>#DIV/0!</v>
      </c>
    </row>
    <row r="92" spans="1:20" ht="24.75" customHeight="1" x14ac:dyDescent="0.2">
      <c r="A92" s="151" t="s">
        <v>223</v>
      </c>
      <c r="B92" s="136" t="s">
        <v>177</v>
      </c>
      <c r="C92" s="136" t="s">
        <v>177</v>
      </c>
      <c r="D92" s="136" t="s">
        <v>106</v>
      </c>
      <c r="E92" s="136" t="s">
        <v>179</v>
      </c>
      <c r="F92" s="136" t="s">
        <v>110</v>
      </c>
      <c r="G92" s="134" t="s">
        <v>98</v>
      </c>
      <c r="H92" s="134" t="s">
        <v>50</v>
      </c>
      <c r="I92" s="135">
        <v>792</v>
      </c>
      <c r="J92" s="136">
        <f>'Оценка от учреждения'!H23</f>
        <v>3.67</v>
      </c>
      <c r="K92" s="136">
        <f>'Оценка от учреждения'!I23</f>
        <v>4</v>
      </c>
      <c r="L92" s="248">
        <v>10</v>
      </c>
      <c r="M92" s="249"/>
      <c r="N92" s="248">
        <f t="shared" si="2"/>
        <v>0</v>
      </c>
      <c r="O92" s="249"/>
      <c r="P92" s="250"/>
      <c r="Q92" s="251"/>
      <c r="R92" s="136"/>
      <c r="S92" s="139">
        <v>5</v>
      </c>
      <c r="T92" s="139">
        <f t="shared" si="3"/>
        <v>8.9918256130790155</v>
      </c>
    </row>
    <row r="93" spans="1:20" ht="24.75" customHeight="1" x14ac:dyDescent="0.2">
      <c r="A93" s="151" t="s">
        <v>224</v>
      </c>
      <c r="B93" s="136" t="s">
        <v>177</v>
      </c>
      <c r="C93" s="136" t="s">
        <v>177</v>
      </c>
      <c r="D93" s="136" t="s">
        <v>106</v>
      </c>
      <c r="E93" s="136" t="s">
        <v>179</v>
      </c>
      <c r="F93" s="136" t="s">
        <v>180</v>
      </c>
      <c r="G93" s="134" t="s">
        <v>98</v>
      </c>
      <c r="H93" s="134" t="s">
        <v>50</v>
      </c>
      <c r="I93" s="135">
        <v>792</v>
      </c>
      <c r="J93" s="136">
        <f>'Оценка от учреждения'!H27</f>
        <v>28.58</v>
      </c>
      <c r="K93" s="136">
        <f>'Оценка от учреждения'!I27</f>
        <v>28.08</v>
      </c>
      <c r="L93" s="248">
        <v>10</v>
      </c>
      <c r="M93" s="249"/>
      <c r="N93" s="248">
        <f t="shared" si="2"/>
        <v>0</v>
      </c>
      <c r="O93" s="249"/>
      <c r="P93" s="250"/>
      <c r="Q93" s="251"/>
      <c r="R93" s="136"/>
      <c r="S93" s="139">
        <v>6</v>
      </c>
      <c r="T93" s="139">
        <f t="shared" si="3"/>
        <v>-1.7494751574527641</v>
      </c>
    </row>
    <row r="94" spans="1:20" ht="24.75" customHeight="1" x14ac:dyDescent="0.2">
      <c r="A94" s="151" t="s">
        <v>225</v>
      </c>
      <c r="B94" s="136" t="s">
        <v>177</v>
      </c>
      <c r="C94" s="136" t="s">
        <v>177</v>
      </c>
      <c r="D94" s="136" t="s">
        <v>107</v>
      </c>
      <c r="E94" s="136" t="s">
        <v>179</v>
      </c>
      <c r="F94" s="136" t="s">
        <v>110</v>
      </c>
      <c r="G94" s="134" t="s">
        <v>98</v>
      </c>
      <c r="H94" s="134" t="s">
        <v>50</v>
      </c>
      <c r="I94" s="135">
        <v>792</v>
      </c>
      <c r="J94" s="136">
        <f>'Оценка от учреждения'!H31</f>
        <v>1</v>
      </c>
      <c r="K94" s="136">
        <f>'Оценка от учреждения'!I31</f>
        <v>1.25</v>
      </c>
      <c r="L94" s="248">
        <v>10</v>
      </c>
      <c r="M94" s="249"/>
      <c r="N94" s="248">
        <f t="shared" ref="N94:N104" si="4">IF(K94*100/J94-100&gt;=-10,0,K94*100/J94-100+10)</f>
        <v>0</v>
      </c>
      <c r="O94" s="249"/>
      <c r="P94" s="250"/>
      <c r="Q94" s="251"/>
      <c r="R94" s="136"/>
      <c r="S94" s="139">
        <v>7</v>
      </c>
      <c r="T94" s="139">
        <f t="shared" si="3"/>
        <v>25</v>
      </c>
    </row>
    <row r="95" spans="1:20" ht="24.75" customHeight="1" x14ac:dyDescent="0.2">
      <c r="A95" s="151" t="s">
        <v>226</v>
      </c>
      <c r="B95" s="136" t="s">
        <v>177</v>
      </c>
      <c r="C95" s="136" t="s">
        <v>177</v>
      </c>
      <c r="D95" s="136" t="s">
        <v>107</v>
      </c>
      <c r="E95" s="136" t="s">
        <v>179</v>
      </c>
      <c r="F95" s="136" t="s">
        <v>180</v>
      </c>
      <c r="G95" s="134" t="s">
        <v>98</v>
      </c>
      <c r="H95" s="134" t="s">
        <v>50</v>
      </c>
      <c r="I95" s="135">
        <v>792</v>
      </c>
      <c r="J95" s="136">
        <f>'Оценка от учреждения'!H35</f>
        <v>165.25</v>
      </c>
      <c r="K95" s="136">
        <f>'Оценка от учреждения'!I35</f>
        <v>159.58000000000001</v>
      </c>
      <c r="L95" s="248">
        <v>10</v>
      </c>
      <c r="M95" s="249"/>
      <c r="N95" s="248">
        <f t="shared" si="4"/>
        <v>0</v>
      </c>
      <c r="O95" s="249"/>
      <c r="P95" s="250"/>
      <c r="Q95" s="251"/>
      <c r="R95" s="136"/>
      <c r="S95" s="139">
        <v>8</v>
      </c>
      <c r="T95" s="139">
        <f t="shared" si="3"/>
        <v>-3.4311649016641326</v>
      </c>
    </row>
    <row r="96" spans="1:20" ht="33" hidden="1" customHeight="1" x14ac:dyDescent="0.2">
      <c r="A96" s="151" t="s">
        <v>252</v>
      </c>
      <c r="B96" s="136" t="s">
        <v>177</v>
      </c>
      <c r="C96" s="136" t="s">
        <v>177</v>
      </c>
      <c r="D96" s="136" t="s">
        <v>107</v>
      </c>
      <c r="E96" s="136" t="s">
        <v>179</v>
      </c>
      <c r="F96" s="136" t="s">
        <v>265</v>
      </c>
      <c r="G96" s="134" t="s">
        <v>98</v>
      </c>
      <c r="H96" s="134" t="s">
        <v>50</v>
      </c>
      <c r="I96" s="135">
        <v>792</v>
      </c>
      <c r="J96" s="136">
        <f>'Оценка от учреждения'!H39</f>
        <v>0</v>
      </c>
      <c r="K96" s="136">
        <f>'Оценка от учреждения'!I39</f>
        <v>0</v>
      </c>
      <c r="L96" s="248">
        <v>10</v>
      </c>
      <c r="M96" s="249"/>
      <c r="N96" s="248" t="e">
        <f t="shared" si="4"/>
        <v>#DIV/0!</v>
      </c>
      <c r="O96" s="249"/>
      <c r="P96" s="250"/>
      <c r="Q96" s="251"/>
      <c r="R96" s="136"/>
      <c r="S96" s="139">
        <v>9</v>
      </c>
      <c r="T96" s="139" t="e">
        <f t="shared" si="3"/>
        <v>#DIV/0!</v>
      </c>
    </row>
    <row r="97" spans="1:20" ht="33" hidden="1" customHeight="1" x14ac:dyDescent="0.2">
      <c r="A97" s="151" t="s">
        <v>227</v>
      </c>
      <c r="B97" s="136" t="s">
        <v>181</v>
      </c>
      <c r="C97" s="136" t="s">
        <v>178</v>
      </c>
      <c r="D97" s="136" t="s">
        <v>106</v>
      </c>
      <c r="E97" s="136" t="s">
        <v>179</v>
      </c>
      <c r="F97" s="136" t="s">
        <v>110</v>
      </c>
      <c r="G97" s="134" t="s">
        <v>98</v>
      </c>
      <c r="H97" s="134" t="s">
        <v>50</v>
      </c>
      <c r="I97" s="135">
        <v>792</v>
      </c>
      <c r="J97" s="136">
        <f>'Оценка от учреждения'!H43</f>
        <v>0</v>
      </c>
      <c r="K97" s="136">
        <f>'Оценка от учреждения'!I43</f>
        <v>0</v>
      </c>
      <c r="L97" s="248">
        <v>10</v>
      </c>
      <c r="M97" s="249"/>
      <c r="N97" s="248" t="e">
        <f t="shared" si="4"/>
        <v>#DIV/0!</v>
      </c>
      <c r="O97" s="249"/>
      <c r="P97" s="250"/>
      <c r="Q97" s="251"/>
      <c r="R97" s="136"/>
      <c r="S97" s="139">
        <v>10</v>
      </c>
      <c r="T97" s="139" t="e">
        <f t="shared" ref="T97:T103" si="5">K97*100/J97-100</f>
        <v>#DIV/0!</v>
      </c>
    </row>
    <row r="98" spans="1:20" ht="33" hidden="1" customHeight="1" x14ac:dyDescent="0.2">
      <c r="A98" s="151" t="s">
        <v>228</v>
      </c>
      <c r="B98" s="136" t="s">
        <v>181</v>
      </c>
      <c r="C98" s="136" t="s">
        <v>178</v>
      </c>
      <c r="D98" s="136" t="s">
        <v>106</v>
      </c>
      <c r="E98" s="136" t="s">
        <v>179</v>
      </c>
      <c r="F98" s="136" t="s">
        <v>180</v>
      </c>
      <c r="G98" s="134" t="s">
        <v>98</v>
      </c>
      <c r="H98" s="134" t="s">
        <v>50</v>
      </c>
      <c r="I98" s="135">
        <v>792</v>
      </c>
      <c r="J98" s="136">
        <f>'Оценка от учреждения'!H47</f>
        <v>0</v>
      </c>
      <c r="K98" s="136">
        <f>'Оценка от учреждения'!I47</f>
        <v>0</v>
      </c>
      <c r="L98" s="248">
        <v>10</v>
      </c>
      <c r="M98" s="249"/>
      <c r="N98" s="248" t="e">
        <f t="shared" si="4"/>
        <v>#DIV/0!</v>
      </c>
      <c r="O98" s="249"/>
      <c r="P98" s="250"/>
      <c r="Q98" s="251"/>
      <c r="R98" s="136"/>
      <c r="S98" s="139">
        <v>11</v>
      </c>
      <c r="T98" s="139" t="e">
        <f t="shared" si="5"/>
        <v>#DIV/0!</v>
      </c>
    </row>
    <row r="99" spans="1:20" ht="33" hidden="1" customHeight="1" x14ac:dyDescent="0.2">
      <c r="A99" s="151" t="s">
        <v>229</v>
      </c>
      <c r="B99" s="136" t="s">
        <v>181</v>
      </c>
      <c r="C99" s="136" t="s">
        <v>182</v>
      </c>
      <c r="D99" s="136" t="s">
        <v>106</v>
      </c>
      <c r="E99" s="136" t="s">
        <v>179</v>
      </c>
      <c r="F99" s="136" t="s">
        <v>110</v>
      </c>
      <c r="G99" s="134" t="s">
        <v>98</v>
      </c>
      <c r="H99" s="134" t="s">
        <v>50</v>
      </c>
      <c r="I99" s="135">
        <v>792</v>
      </c>
      <c r="J99" s="136">
        <f>'Оценка от учреждения'!H51</f>
        <v>0</v>
      </c>
      <c r="K99" s="136">
        <f>'Оценка от учреждения'!I51</f>
        <v>0</v>
      </c>
      <c r="L99" s="248">
        <v>10</v>
      </c>
      <c r="M99" s="249"/>
      <c r="N99" s="248" t="e">
        <f t="shared" si="4"/>
        <v>#DIV/0!</v>
      </c>
      <c r="O99" s="249"/>
      <c r="P99" s="250"/>
      <c r="Q99" s="251"/>
      <c r="R99" s="136"/>
      <c r="S99" s="139">
        <v>12</v>
      </c>
      <c r="T99" s="139" t="e">
        <f t="shared" si="5"/>
        <v>#DIV/0!</v>
      </c>
    </row>
    <row r="100" spans="1:20" ht="33" hidden="1" customHeight="1" x14ac:dyDescent="0.2">
      <c r="A100" s="151" t="s">
        <v>230</v>
      </c>
      <c r="B100" s="136" t="s">
        <v>181</v>
      </c>
      <c r="C100" s="136" t="s">
        <v>182</v>
      </c>
      <c r="D100" s="136" t="s">
        <v>106</v>
      </c>
      <c r="E100" s="136" t="s">
        <v>179</v>
      </c>
      <c r="F100" s="136" t="s">
        <v>180</v>
      </c>
      <c r="G100" s="134" t="s">
        <v>98</v>
      </c>
      <c r="H100" s="134" t="s">
        <v>50</v>
      </c>
      <c r="I100" s="135">
        <v>792</v>
      </c>
      <c r="J100" s="136">
        <f>'Оценка от учреждения'!H55</f>
        <v>0</v>
      </c>
      <c r="K100" s="136">
        <f>'Оценка от учреждения'!I51</f>
        <v>0</v>
      </c>
      <c r="L100" s="248">
        <v>10</v>
      </c>
      <c r="M100" s="249"/>
      <c r="N100" s="248" t="e">
        <f t="shared" si="4"/>
        <v>#DIV/0!</v>
      </c>
      <c r="O100" s="249"/>
      <c r="P100" s="250"/>
      <c r="Q100" s="251"/>
      <c r="R100" s="136"/>
      <c r="S100" s="139">
        <v>13</v>
      </c>
      <c r="T100" s="139" t="e">
        <f t="shared" si="5"/>
        <v>#DIV/0!</v>
      </c>
    </row>
    <row r="101" spans="1:20" ht="33" hidden="1" customHeight="1" x14ac:dyDescent="0.2">
      <c r="A101" s="151" t="s">
        <v>231</v>
      </c>
      <c r="B101" s="136" t="s">
        <v>181</v>
      </c>
      <c r="C101" s="136" t="s">
        <v>182</v>
      </c>
      <c r="D101" s="136" t="s">
        <v>107</v>
      </c>
      <c r="E101" s="136" t="s">
        <v>179</v>
      </c>
      <c r="F101" s="136" t="s">
        <v>110</v>
      </c>
      <c r="G101" s="134" t="s">
        <v>98</v>
      </c>
      <c r="H101" s="134" t="s">
        <v>50</v>
      </c>
      <c r="I101" s="135">
        <v>792</v>
      </c>
      <c r="J101" s="136">
        <f>'Оценка от учреждения'!H59</f>
        <v>0</v>
      </c>
      <c r="K101" s="136">
        <f>'Оценка от учреждения'!I59</f>
        <v>0</v>
      </c>
      <c r="L101" s="248">
        <v>10</v>
      </c>
      <c r="M101" s="249"/>
      <c r="N101" s="248" t="e">
        <f t="shared" si="4"/>
        <v>#DIV/0!</v>
      </c>
      <c r="O101" s="249"/>
      <c r="P101" s="250"/>
      <c r="Q101" s="251"/>
      <c r="R101" s="136"/>
      <c r="S101" s="139">
        <v>14</v>
      </c>
      <c r="T101" s="139" t="e">
        <f t="shared" si="5"/>
        <v>#DIV/0!</v>
      </c>
    </row>
    <row r="102" spans="1:20" ht="33" customHeight="1" x14ac:dyDescent="0.2">
      <c r="A102" s="151" t="s">
        <v>232</v>
      </c>
      <c r="B102" s="136" t="s">
        <v>181</v>
      </c>
      <c r="C102" s="136" t="s">
        <v>182</v>
      </c>
      <c r="D102" s="136" t="s">
        <v>107</v>
      </c>
      <c r="E102" s="136" t="s">
        <v>179</v>
      </c>
      <c r="F102" s="136" t="s">
        <v>180</v>
      </c>
      <c r="G102" s="134" t="s">
        <v>98</v>
      </c>
      <c r="H102" s="134" t="s">
        <v>50</v>
      </c>
      <c r="I102" s="135">
        <v>792</v>
      </c>
      <c r="J102" s="136">
        <f>'Оценка от учреждения'!H63</f>
        <v>0.67</v>
      </c>
      <c r="K102" s="136">
        <f>'Оценка от учреждения'!I63</f>
        <v>0.67</v>
      </c>
      <c r="L102" s="248">
        <v>10</v>
      </c>
      <c r="M102" s="249"/>
      <c r="N102" s="248">
        <f t="shared" si="4"/>
        <v>0</v>
      </c>
      <c r="O102" s="249"/>
      <c r="P102" s="250"/>
      <c r="Q102" s="251"/>
      <c r="R102" s="136"/>
      <c r="S102" s="139">
        <v>15</v>
      </c>
      <c r="T102" s="139">
        <f t="shared" si="5"/>
        <v>0</v>
      </c>
    </row>
    <row r="103" spans="1:20" ht="33" hidden="1" customHeight="1" x14ac:dyDescent="0.2">
      <c r="A103" s="151" t="s">
        <v>233</v>
      </c>
      <c r="B103" s="136" t="s">
        <v>181</v>
      </c>
      <c r="C103" s="136" t="s">
        <v>178</v>
      </c>
      <c r="D103" s="136" t="s">
        <v>107</v>
      </c>
      <c r="E103" s="136" t="s">
        <v>179</v>
      </c>
      <c r="F103" s="136" t="s">
        <v>110</v>
      </c>
      <c r="G103" s="134" t="s">
        <v>98</v>
      </c>
      <c r="H103" s="134" t="s">
        <v>50</v>
      </c>
      <c r="I103" s="135">
        <v>792</v>
      </c>
      <c r="J103" s="136">
        <f>'Оценка от учреждения'!H67</f>
        <v>0</v>
      </c>
      <c r="K103" s="136">
        <f>'Оценка от учреждения'!I67</f>
        <v>0</v>
      </c>
      <c r="L103" s="248">
        <v>10</v>
      </c>
      <c r="M103" s="249"/>
      <c r="N103" s="248" t="e">
        <f t="shared" si="4"/>
        <v>#DIV/0!</v>
      </c>
      <c r="O103" s="249"/>
      <c r="P103" s="250"/>
      <c r="Q103" s="251"/>
      <c r="R103" s="136"/>
      <c r="S103" s="139">
        <v>16</v>
      </c>
      <c r="T103" s="139" t="e">
        <f t="shared" si="5"/>
        <v>#DIV/0!</v>
      </c>
    </row>
    <row r="104" spans="1:20" ht="33" customHeight="1" x14ac:dyDescent="0.2">
      <c r="A104" s="151" t="s">
        <v>234</v>
      </c>
      <c r="B104" s="136" t="s">
        <v>181</v>
      </c>
      <c r="C104" s="136" t="s">
        <v>178</v>
      </c>
      <c r="D104" s="136" t="s">
        <v>107</v>
      </c>
      <c r="E104" s="136" t="s">
        <v>179</v>
      </c>
      <c r="F104" s="136" t="s">
        <v>180</v>
      </c>
      <c r="G104" s="134" t="s">
        <v>98</v>
      </c>
      <c r="H104" s="134" t="s">
        <v>50</v>
      </c>
      <c r="I104" s="135">
        <v>792</v>
      </c>
      <c r="J104" s="136">
        <f>'Оценка от учреждения'!H71</f>
        <v>0.33</v>
      </c>
      <c r="K104" s="136">
        <f>'Оценка от учреждения'!I71</f>
        <v>0.33</v>
      </c>
      <c r="L104" s="248">
        <v>10</v>
      </c>
      <c r="M104" s="249"/>
      <c r="N104" s="248">
        <f t="shared" si="4"/>
        <v>0</v>
      </c>
      <c r="O104" s="249"/>
      <c r="P104" s="250"/>
      <c r="Q104" s="251"/>
      <c r="R104" s="136"/>
      <c r="S104" s="139">
        <v>17</v>
      </c>
      <c r="T104" s="139">
        <f>K104*100/J104-100</f>
        <v>0</v>
      </c>
    </row>
    <row r="106" spans="1:20" x14ac:dyDescent="0.2">
      <c r="A106" s="139" t="s">
        <v>186</v>
      </c>
    </row>
    <row r="107" spans="1:20" ht="31.5" customHeight="1" x14ac:dyDescent="0.2">
      <c r="A107" s="261" t="s">
        <v>187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2" t="s">
        <v>159</v>
      </c>
      <c r="Q107" s="263"/>
      <c r="R107" s="281" t="s">
        <v>307</v>
      </c>
      <c r="S107" s="147"/>
    </row>
    <row r="108" spans="1:20" ht="17.25" customHeight="1" x14ac:dyDescent="0.2">
      <c r="A108" s="261" t="s">
        <v>188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2"/>
      <c r="Q108" s="263"/>
      <c r="R108" s="283"/>
      <c r="S108" s="147"/>
    </row>
    <row r="109" spans="1:20" ht="30" customHeight="1" x14ac:dyDescent="0.2">
      <c r="A109" s="264" t="s">
        <v>161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</row>
    <row r="110" spans="1:20" ht="17.25" customHeight="1" x14ac:dyDescent="0.2">
      <c r="A110" s="264" t="s">
        <v>162</v>
      </c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</row>
    <row r="111" spans="1:20" ht="45.75" customHeight="1" x14ac:dyDescent="0.25">
      <c r="A111" s="255" t="s">
        <v>163</v>
      </c>
      <c r="B111" s="250" t="s">
        <v>164</v>
      </c>
      <c r="C111" s="265"/>
      <c r="D111" s="266"/>
      <c r="E111" s="250" t="s">
        <v>165</v>
      </c>
      <c r="F111" s="251"/>
      <c r="G111" s="250" t="s">
        <v>166</v>
      </c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51"/>
    </row>
    <row r="112" spans="1:20" ht="45.75" customHeight="1" x14ac:dyDescent="0.2">
      <c r="A112" s="256"/>
      <c r="B112" s="255" t="s">
        <v>167</v>
      </c>
      <c r="C112" s="255" t="s">
        <v>167</v>
      </c>
      <c r="D112" s="255" t="s">
        <v>167</v>
      </c>
      <c r="E112" s="255" t="s">
        <v>167</v>
      </c>
      <c r="F112" s="255" t="s">
        <v>167</v>
      </c>
      <c r="G112" s="281" t="s">
        <v>168</v>
      </c>
      <c r="H112" s="280"/>
      <c r="I112" s="280"/>
      <c r="J112" s="280"/>
      <c r="K112" s="282"/>
      <c r="L112" s="250" t="s">
        <v>169</v>
      </c>
      <c r="M112" s="251"/>
      <c r="N112" s="255" t="s">
        <v>170</v>
      </c>
      <c r="O112" s="255" t="s">
        <v>171</v>
      </c>
      <c r="P112" s="255" t="s">
        <v>172</v>
      </c>
      <c r="Q112" s="255" t="s">
        <v>173</v>
      </c>
      <c r="R112" s="255" t="s">
        <v>174</v>
      </c>
    </row>
    <row r="113" spans="1:20" ht="22.5" customHeight="1" x14ac:dyDescent="0.2">
      <c r="A113" s="257"/>
      <c r="B113" s="257"/>
      <c r="C113" s="257"/>
      <c r="D113" s="257"/>
      <c r="E113" s="257"/>
      <c r="F113" s="257"/>
      <c r="G113" s="283"/>
      <c r="H113" s="284"/>
      <c r="I113" s="284"/>
      <c r="J113" s="284"/>
      <c r="K113" s="285"/>
      <c r="L113" s="136" t="s">
        <v>175</v>
      </c>
      <c r="M113" s="134" t="s">
        <v>176</v>
      </c>
      <c r="N113" s="257"/>
      <c r="O113" s="257"/>
      <c r="P113" s="257"/>
      <c r="Q113" s="257"/>
      <c r="R113" s="257"/>
    </row>
    <row r="114" spans="1:20" x14ac:dyDescent="0.2">
      <c r="A114" s="148">
        <v>1</v>
      </c>
      <c r="B114" s="148">
        <v>2</v>
      </c>
      <c r="C114" s="148">
        <v>3</v>
      </c>
      <c r="D114" s="148">
        <v>4</v>
      </c>
      <c r="E114" s="148">
        <v>5</v>
      </c>
      <c r="F114" s="148">
        <v>6</v>
      </c>
      <c r="G114" s="286">
        <v>7</v>
      </c>
      <c r="H114" s="287"/>
      <c r="I114" s="287"/>
      <c r="J114" s="287"/>
      <c r="K114" s="288"/>
      <c r="L114" s="148">
        <v>8</v>
      </c>
      <c r="M114" s="148">
        <v>9</v>
      </c>
      <c r="N114" s="148">
        <v>10</v>
      </c>
      <c r="O114" s="148">
        <v>11</v>
      </c>
      <c r="P114" s="148">
        <v>12</v>
      </c>
      <c r="Q114" s="148">
        <v>13</v>
      </c>
      <c r="R114" s="148">
        <v>14</v>
      </c>
    </row>
    <row r="115" spans="1:20" ht="36" hidden="1" customHeight="1" x14ac:dyDescent="0.2">
      <c r="A115" s="252" t="s">
        <v>254</v>
      </c>
      <c r="B115" s="255" t="s">
        <v>178</v>
      </c>
      <c r="C115" s="255" t="s">
        <v>189</v>
      </c>
      <c r="D115" s="255" t="s">
        <v>190</v>
      </c>
      <c r="E115" s="255" t="s">
        <v>110</v>
      </c>
      <c r="F115" s="255"/>
      <c r="G115" s="258" t="s">
        <v>76</v>
      </c>
      <c r="H115" s="259"/>
      <c r="I115" s="259"/>
      <c r="J115" s="259"/>
      <c r="K115" s="260"/>
      <c r="L115" s="134" t="s">
        <v>95</v>
      </c>
      <c r="M115" s="135">
        <v>744</v>
      </c>
      <c r="N115" s="136">
        <f>'Оценка от учреждения'!H72</f>
        <v>0</v>
      </c>
      <c r="O115" s="136">
        <f>'Оценка от учреждения'!I72</f>
        <v>0</v>
      </c>
      <c r="P115" s="136">
        <v>10</v>
      </c>
      <c r="Q115" s="136" t="e">
        <f>IF(O115*100/N115-100&gt;=-10,0,O115*100/N115-100+10)</f>
        <v>#DIV/0!</v>
      </c>
      <c r="R115" s="136"/>
      <c r="T115" s="139">
        <f t="shared" ref="T115:T144" si="6">O115-N115</f>
        <v>0</v>
      </c>
    </row>
    <row r="116" spans="1:20" ht="38.25" hidden="1" customHeight="1" x14ac:dyDescent="0.2">
      <c r="A116" s="253"/>
      <c r="B116" s="256"/>
      <c r="C116" s="256"/>
      <c r="D116" s="256"/>
      <c r="E116" s="256"/>
      <c r="F116" s="256"/>
      <c r="G116" s="258" t="s">
        <v>77</v>
      </c>
      <c r="H116" s="259"/>
      <c r="I116" s="259"/>
      <c r="J116" s="259"/>
      <c r="K116" s="260"/>
      <c r="L116" s="134" t="s">
        <v>95</v>
      </c>
      <c r="M116" s="135">
        <v>744</v>
      </c>
      <c r="N116" s="136">
        <f>'Оценка от учреждения'!H73</f>
        <v>0</v>
      </c>
      <c r="O116" s="136">
        <f>'Оценка от учреждения'!I73</f>
        <v>0</v>
      </c>
      <c r="P116" s="136">
        <v>10</v>
      </c>
      <c r="Q116" s="136" t="e">
        <f>IF(N116*100/O116-100&gt;=-10,0,N116*100/O116-100+10)</f>
        <v>#DIV/0!</v>
      </c>
      <c r="R116" s="136"/>
      <c r="T116" s="139">
        <f t="shared" si="6"/>
        <v>0</v>
      </c>
    </row>
    <row r="117" spans="1:20" ht="25.5" hidden="1" customHeight="1" x14ac:dyDescent="0.2">
      <c r="A117" s="254"/>
      <c r="B117" s="257"/>
      <c r="C117" s="257"/>
      <c r="D117" s="257"/>
      <c r="E117" s="257"/>
      <c r="F117" s="257"/>
      <c r="G117" s="258" t="s">
        <v>78</v>
      </c>
      <c r="H117" s="259"/>
      <c r="I117" s="259"/>
      <c r="J117" s="259"/>
      <c r="K117" s="260"/>
      <c r="L117" s="134" t="s">
        <v>95</v>
      </c>
      <c r="M117" s="135">
        <v>744</v>
      </c>
      <c r="N117" s="136">
        <f>'Оценка от учреждения'!H74</f>
        <v>0</v>
      </c>
      <c r="O117" s="136">
        <f>'Оценка от учреждения'!I74</f>
        <v>0</v>
      </c>
      <c r="P117" s="136">
        <v>10</v>
      </c>
      <c r="Q117" s="136" t="e">
        <f t="shared" ref="Q117:Q147" si="7">IF(O117*100/N117-100&gt;=-10,0,O117*100/N117-100+10)</f>
        <v>#DIV/0!</v>
      </c>
      <c r="R117" s="136"/>
      <c r="S117" s="139">
        <v>18</v>
      </c>
      <c r="T117" s="139">
        <f t="shared" si="6"/>
        <v>0</v>
      </c>
    </row>
    <row r="118" spans="1:20" ht="36" hidden="1" customHeight="1" x14ac:dyDescent="0.2">
      <c r="A118" s="252" t="s">
        <v>255</v>
      </c>
      <c r="B118" s="255" t="s">
        <v>178</v>
      </c>
      <c r="C118" s="255" t="s">
        <v>189</v>
      </c>
      <c r="D118" s="255" t="s">
        <v>190</v>
      </c>
      <c r="E118" s="255" t="s">
        <v>191</v>
      </c>
      <c r="F118" s="255"/>
      <c r="G118" s="258" t="s">
        <v>76</v>
      </c>
      <c r="H118" s="259"/>
      <c r="I118" s="259"/>
      <c r="J118" s="259"/>
      <c r="K118" s="260"/>
      <c r="L118" s="134" t="s">
        <v>95</v>
      </c>
      <c r="M118" s="135">
        <v>744</v>
      </c>
      <c r="N118" s="136">
        <f>'Оценка от учреждения'!H76</f>
        <v>0</v>
      </c>
      <c r="O118" s="136">
        <f>'Оценка от учреждения'!I76</f>
        <v>0</v>
      </c>
      <c r="P118" s="136">
        <v>10</v>
      </c>
      <c r="Q118" s="136" t="e">
        <f t="shared" si="7"/>
        <v>#DIV/0!</v>
      </c>
      <c r="R118" s="136"/>
      <c r="T118" s="139">
        <f t="shared" si="6"/>
        <v>0</v>
      </c>
    </row>
    <row r="119" spans="1:20" ht="38.25" hidden="1" customHeight="1" x14ac:dyDescent="0.2">
      <c r="A119" s="253"/>
      <c r="B119" s="256"/>
      <c r="C119" s="256"/>
      <c r="D119" s="256"/>
      <c r="E119" s="256"/>
      <c r="F119" s="256"/>
      <c r="G119" s="258" t="s">
        <v>77</v>
      </c>
      <c r="H119" s="259"/>
      <c r="I119" s="259"/>
      <c r="J119" s="259"/>
      <c r="K119" s="260"/>
      <c r="L119" s="134" t="s">
        <v>95</v>
      </c>
      <c r="M119" s="135">
        <v>744</v>
      </c>
      <c r="N119" s="136">
        <f>'Оценка от учреждения'!H77</f>
        <v>0</v>
      </c>
      <c r="O119" s="136">
        <f>'Оценка от учреждения'!I77</f>
        <v>0</v>
      </c>
      <c r="P119" s="136">
        <v>10</v>
      </c>
      <c r="Q119" s="136" t="e">
        <f>IF(N119*100/O119-100&gt;=-10,0,N119*100/O119-100+10)</f>
        <v>#DIV/0!</v>
      </c>
      <c r="R119" s="136"/>
      <c r="T119" s="139">
        <f t="shared" si="6"/>
        <v>0</v>
      </c>
    </row>
    <row r="120" spans="1:20" ht="25.5" hidden="1" customHeight="1" x14ac:dyDescent="0.2">
      <c r="A120" s="254"/>
      <c r="B120" s="257"/>
      <c r="C120" s="257"/>
      <c r="D120" s="257"/>
      <c r="E120" s="257"/>
      <c r="F120" s="257"/>
      <c r="G120" s="258" t="s">
        <v>78</v>
      </c>
      <c r="H120" s="259"/>
      <c r="I120" s="259"/>
      <c r="J120" s="259"/>
      <c r="K120" s="260"/>
      <c r="L120" s="134" t="s">
        <v>95</v>
      </c>
      <c r="M120" s="135">
        <v>744</v>
      </c>
      <c r="N120" s="136">
        <f>'Оценка от учреждения'!H78</f>
        <v>0</v>
      </c>
      <c r="O120" s="136">
        <f>'Оценка от учреждения'!I78</f>
        <v>0</v>
      </c>
      <c r="P120" s="136">
        <v>10</v>
      </c>
      <c r="Q120" s="136" t="e">
        <f t="shared" si="7"/>
        <v>#DIV/0!</v>
      </c>
      <c r="R120" s="136"/>
      <c r="S120" s="139">
        <v>19</v>
      </c>
      <c r="T120" s="139">
        <f t="shared" si="6"/>
        <v>0</v>
      </c>
    </row>
    <row r="121" spans="1:20" ht="36" hidden="1" customHeight="1" x14ac:dyDescent="0.2">
      <c r="A121" s="252" t="s">
        <v>256</v>
      </c>
      <c r="B121" s="255" t="s">
        <v>178</v>
      </c>
      <c r="C121" s="255" t="s">
        <v>189</v>
      </c>
      <c r="D121" s="255" t="s">
        <v>107</v>
      </c>
      <c r="E121" s="255" t="s">
        <v>110</v>
      </c>
      <c r="F121" s="255"/>
      <c r="G121" s="258" t="s">
        <v>76</v>
      </c>
      <c r="H121" s="259"/>
      <c r="I121" s="259"/>
      <c r="J121" s="259"/>
      <c r="K121" s="260"/>
      <c r="L121" s="134" t="s">
        <v>95</v>
      </c>
      <c r="M121" s="135">
        <v>744</v>
      </c>
      <c r="N121" s="136">
        <f>'Оценка от учреждения'!H80</f>
        <v>0</v>
      </c>
      <c r="O121" s="136">
        <f>'Оценка от учреждения'!I80</f>
        <v>0</v>
      </c>
      <c r="P121" s="136">
        <v>10</v>
      </c>
      <c r="Q121" s="136" t="e">
        <f t="shared" si="7"/>
        <v>#DIV/0!</v>
      </c>
      <c r="R121" s="136"/>
      <c r="T121" s="139">
        <f t="shared" si="6"/>
        <v>0</v>
      </c>
    </row>
    <row r="122" spans="1:20" ht="38.25" hidden="1" customHeight="1" x14ac:dyDescent="0.2">
      <c r="A122" s="253"/>
      <c r="B122" s="256"/>
      <c r="C122" s="256"/>
      <c r="D122" s="256"/>
      <c r="E122" s="256"/>
      <c r="F122" s="256"/>
      <c r="G122" s="258" t="s">
        <v>77</v>
      </c>
      <c r="H122" s="259"/>
      <c r="I122" s="259"/>
      <c r="J122" s="259"/>
      <c r="K122" s="260"/>
      <c r="L122" s="134" t="s">
        <v>95</v>
      </c>
      <c r="M122" s="135">
        <v>744</v>
      </c>
      <c r="N122" s="136">
        <f>'Оценка от учреждения'!H81</f>
        <v>0</v>
      </c>
      <c r="O122" s="136">
        <f>'Оценка от учреждения'!I81</f>
        <v>0</v>
      </c>
      <c r="P122" s="136">
        <v>10</v>
      </c>
      <c r="Q122" s="136" t="e">
        <f>IF(N122*100/O122-100&gt;=-10,0,N122*100/O122-100+10)</f>
        <v>#DIV/0!</v>
      </c>
      <c r="R122" s="136"/>
      <c r="T122" s="139">
        <f t="shared" si="6"/>
        <v>0</v>
      </c>
    </row>
    <row r="123" spans="1:20" ht="25.5" hidden="1" customHeight="1" x14ac:dyDescent="0.2">
      <c r="A123" s="254"/>
      <c r="B123" s="257"/>
      <c r="C123" s="257"/>
      <c r="D123" s="257"/>
      <c r="E123" s="257"/>
      <c r="F123" s="257"/>
      <c r="G123" s="258" t="s">
        <v>78</v>
      </c>
      <c r="H123" s="259"/>
      <c r="I123" s="259"/>
      <c r="J123" s="259"/>
      <c r="K123" s="260"/>
      <c r="L123" s="134" t="s">
        <v>95</v>
      </c>
      <c r="M123" s="135">
        <v>744</v>
      </c>
      <c r="N123" s="136">
        <f>'Оценка от учреждения'!H82</f>
        <v>0</v>
      </c>
      <c r="O123" s="136">
        <f>'Оценка от учреждения'!I82</f>
        <v>0</v>
      </c>
      <c r="P123" s="136">
        <v>10</v>
      </c>
      <c r="Q123" s="136" t="e">
        <f t="shared" si="7"/>
        <v>#DIV/0!</v>
      </c>
      <c r="R123" s="136"/>
      <c r="S123" s="139">
        <v>20</v>
      </c>
      <c r="T123" s="139">
        <f t="shared" si="6"/>
        <v>0</v>
      </c>
    </row>
    <row r="124" spans="1:20" ht="36" customHeight="1" x14ac:dyDescent="0.2">
      <c r="A124" s="252" t="s">
        <v>257</v>
      </c>
      <c r="B124" s="255" t="s">
        <v>178</v>
      </c>
      <c r="C124" s="255" t="s">
        <v>189</v>
      </c>
      <c r="D124" s="255" t="s">
        <v>107</v>
      </c>
      <c r="E124" s="255" t="s">
        <v>191</v>
      </c>
      <c r="F124" s="255"/>
      <c r="G124" s="258" t="s">
        <v>76</v>
      </c>
      <c r="H124" s="259"/>
      <c r="I124" s="259"/>
      <c r="J124" s="259"/>
      <c r="K124" s="260"/>
      <c r="L124" s="134" t="s">
        <v>95</v>
      </c>
      <c r="M124" s="135">
        <v>744</v>
      </c>
      <c r="N124" s="136">
        <f>'Оценка от учреждения'!H84</f>
        <v>100</v>
      </c>
      <c r="O124" s="136">
        <f>'Оценка от учреждения'!I84</f>
        <v>100</v>
      </c>
      <c r="P124" s="136">
        <v>10</v>
      </c>
      <c r="Q124" s="136">
        <f t="shared" si="7"/>
        <v>0</v>
      </c>
      <c r="R124" s="136"/>
      <c r="T124" s="139">
        <f t="shared" si="6"/>
        <v>0</v>
      </c>
    </row>
    <row r="125" spans="1:20" ht="38.25" customHeight="1" x14ac:dyDescent="0.2">
      <c r="A125" s="253"/>
      <c r="B125" s="256"/>
      <c r="C125" s="256"/>
      <c r="D125" s="256"/>
      <c r="E125" s="256"/>
      <c r="F125" s="256"/>
      <c r="G125" s="258" t="s">
        <v>77</v>
      </c>
      <c r="H125" s="259"/>
      <c r="I125" s="259"/>
      <c r="J125" s="259"/>
      <c r="K125" s="260"/>
      <c r="L125" s="134" t="s">
        <v>95</v>
      </c>
      <c r="M125" s="135">
        <v>744</v>
      </c>
      <c r="N125" s="136">
        <f>'Оценка от учреждения'!H85</f>
        <v>10</v>
      </c>
      <c r="O125" s="136">
        <f>'Оценка от учреждения'!I85</f>
        <v>0</v>
      </c>
      <c r="P125" s="136">
        <v>10</v>
      </c>
      <c r="Q125" s="136">
        <f>IF(O125=0,0,IF(N125*100/O125-100&gt;=-10,0,N125*100/O125-100+10))</f>
        <v>0</v>
      </c>
      <c r="R125" s="136"/>
      <c r="T125" s="139">
        <f t="shared" si="6"/>
        <v>-10</v>
      </c>
    </row>
    <row r="126" spans="1:20" ht="25.5" customHeight="1" x14ac:dyDescent="0.2">
      <c r="A126" s="254"/>
      <c r="B126" s="257"/>
      <c r="C126" s="257"/>
      <c r="D126" s="257"/>
      <c r="E126" s="257"/>
      <c r="F126" s="257"/>
      <c r="G126" s="258" t="s">
        <v>78</v>
      </c>
      <c r="H126" s="259"/>
      <c r="I126" s="259"/>
      <c r="J126" s="259"/>
      <c r="K126" s="260"/>
      <c r="L126" s="134" t="s">
        <v>95</v>
      </c>
      <c r="M126" s="135">
        <v>744</v>
      </c>
      <c r="N126" s="136">
        <f>'Оценка от учреждения'!H86</f>
        <v>100</v>
      </c>
      <c r="O126" s="136">
        <f>'Оценка от учреждения'!I86</f>
        <v>100</v>
      </c>
      <c r="P126" s="136">
        <v>10</v>
      </c>
      <c r="Q126" s="136">
        <f t="shared" si="7"/>
        <v>0</v>
      </c>
      <c r="R126" s="136"/>
      <c r="S126" s="139">
        <v>21</v>
      </c>
      <c r="T126" s="139">
        <f t="shared" si="6"/>
        <v>0</v>
      </c>
    </row>
    <row r="127" spans="1:20" ht="36" hidden="1" customHeight="1" x14ac:dyDescent="0.2">
      <c r="A127" s="252" t="s">
        <v>258</v>
      </c>
      <c r="B127" s="255" t="s">
        <v>192</v>
      </c>
      <c r="C127" s="255" t="s">
        <v>189</v>
      </c>
      <c r="D127" s="255" t="s">
        <v>190</v>
      </c>
      <c r="E127" s="255" t="s">
        <v>191</v>
      </c>
      <c r="F127" s="255"/>
      <c r="G127" s="258" t="s">
        <v>76</v>
      </c>
      <c r="H127" s="259"/>
      <c r="I127" s="259"/>
      <c r="J127" s="259"/>
      <c r="K127" s="260"/>
      <c r="L127" s="134" t="s">
        <v>95</v>
      </c>
      <c r="M127" s="135">
        <v>744</v>
      </c>
      <c r="N127" s="136">
        <f>'Оценка от учреждения'!H88</f>
        <v>0</v>
      </c>
      <c r="O127" s="136">
        <f>'Оценка от учреждения'!I88</f>
        <v>0</v>
      </c>
      <c r="P127" s="136">
        <v>10</v>
      </c>
      <c r="Q127" s="136" t="e">
        <f t="shared" si="7"/>
        <v>#DIV/0!</v>
      </c>
      <c r="R127" s="136"/>
      <c r="T127" s="139">
        <f t="shared" si="6"/>
        <v>0</v>
      </c>
    </row>
    <row r="128" spans="1:20" ht="38.25" hidden="1" customHeight="1" x14ac:dyDescent="0.2">
      <c r="A128" s="253"/>
      <c r="B128" s="256"/>
      <c r="C128" s="256"/>
      <c r="D128" s="256"/>
      <c r="E128" s="256"/>
      <c r="F128" s="256"/>
      <c r="G128" s="258" t="s">
        <v>77</v>
      </c>
      <c r="H128" s="259"/>
      <c r="I128" s="259"/>
      <c r="J128" s="259"/>
      <c r="K128" s="260"/>
      <c r="L128" s="134" t="s">
        <v>95</v>
      </c>
      <c r="M128" s="135">
        <v>744</v>
      </c>
      <c r="N128" s="136">
        <f>'Оценка от учреждения'!H89</f>
        <v>0</v>
      </c>
      <c r="O128" s="136">
        <f>'Оценка от учреждения'!I89</f>
        <v>0</v>
      </c>
      <c r="P128" s="136">
        <v>10</v>
      </c>
      <c r="Q128" s="136" t="e">
        <f>IF(N128*100/O128-100&gt;=-10,0,N128*100/O128-100+10)</f>
        <v>#DIV/0!</v>
      </c>
      <c r="R128" s="136"/>
      <c r="T128" s="139">
        <f t="shared" si="6"/>
        <v>0</v>
      </c>
    </row>
    <row r="129" spans="1:20" ht="25.5" hidden="1" customHeight="1" x14ac:dyDescent="0.2">
      <c r="A129" s="254"/>
      <c r="B129" s="257"/>
      <c r="C129" s="257"/>
      <c r="D129" s="257"/>
      <c r="E129" s="257"/>
      <c r="F129" s="257"/>
      <c r="G129" s="258" t="s">
        <v>78</v>
      </c>
      <c r="H129" s="259"/>
      <c r="I129" s="259"/>
      <c r="J129" s="259"/>
      <c r="K129" s="260"/>
      <c r="L129" s="134" t="s">
        <v>95</v>
      </c>
      <c r="M129" s="135">
        <v>744</v>
      </c>
      <c r="N129" s="136">
        <f>'Оценка от учреждения'!H90</f>
        <v>0</v>
      </c>
      <c r="O129" s="136">
        <f>'Оценка от учреждения'!I90</f>
        <v>0</v>
      </c>
      <c r="P129" s="136">
        <v>10</v>
      </c>
      <c r="Q129" s="136" t="e">
        <f t="shared" si="7"/>
        <v>#DIV/0!</v>
      </c>
      <c r="R129" s="136"/>
      <c r="S129" s="139">
        <v>22</v>
      </c>
      <c r="T129" s="139">
        <f t="shared" si="6"/>
        <v>0</v>
      </c>
    </row>
    <row r="130" spans="1:20" ht="36" hidden="1" customHeight="1" x14ac:dyDescent="0.2">
      <c r="A130" s="252" t="s">
        <v>259</v>
      </c>
      <c r="B130" s="255" t="s">
        <v>192</v>
      </c>
      <c r="C130" s="255" t="s">
        <v>189</v>
      </c>
      <c r="D130" s="255" t="s">
        <v>107</v>
      </c>
      <c r="E130" s="255" t="s">
        <v>191</v>
      </c>
      <c r="F130" s="255"/>
      <c r="G130" s="258" t="s">
        <v>76</v>
      </c>
      <c r="H130" s="259"/>
      <c r="I130" s="259"/>
      <c r="J130" s="259"/>
      <c r="K130" s="260"/>
      <c r="L130" s="134" t="s">
        <v>95</v>
      </c>
      <c r="M130" s="135">
        <v>744</v>
      </c>
      <c r="N130" s="136">
        <f>'Оценка от учреждения'!H92</f>
        <v>0</v>
      </c>
      <c r="O130" s="136">
        <f>'Оценка от учреждения'!I92</f>
        <v>0</v>
      </c>
      <c r="P130" s="136">
        <v>10</v>
      </c>
      <c r="Q130" s="136" t="e">
        <f t="shared" si="7"/>
        <v>#DIV/0!</v>
      </c>
      <c r="R130" s="136"/>
      <c r="T130" s="139">
        <f t="shared" si="6"/>
        <v>0</v>
      </c>
    </row>
    <row r="131" spans="1:20" ht="38.25" hidden="1" customHeight="1" x14ac:dyDescent="0.2">
      <c r="A131" s="253"/>
      <c r="B131" s="256"/>
      <c r="C131" s="256"/>
      <c r="D131" s="256"/>
      <c r="E131" s="256"/>
      <c r="F131" s="256"/>
      <c r="G131" s="258" t="s">
        <v>77</v>
      </c>
      <c r="H131" s="259"/>
      <c r="I131" s="259"/>
      <c r="J131" s="259"/>
      <c r="K131" s="260"/>
      <c r="L131" s="134" t="s">
        <v>95</v>
      </c>
      <c r="M131" s="135">
        <v>744</v>
      </c>
      <c r="N131" s="136">
        <f>'Оценка от учреждения'!H93</f>
        <v>0</v>
      </c>
      <c r="O131" s="136">
        <f>'Оценка от учреждения'!I93</f>
        <v>0</v>
      </c>
      <c r="P131" s="136">
        <v>10</v>
      </c>
      <c r="Q131" s="136" t="e">
        <f>IF(N131*100/O131-100&gt;=-10,0,N131*100/O131-100+10)</f>
        <v>#DIV/0!</v>
      </c>
      <c r="R131" s="136"/>
      <c r="T131" s="139">
        <f t="shared" si="6"/>
        <v>0</v>
      </c>
    </row>
    <row r="132" spans="1:20" ht="25.5" hidden="1" customHeight="1" x14ac:dyDescent="0.2">
      <c r="A132" s="254"/>
      <c r="B132" s="257"/>
      <c r="C132" s="257"/>
      <c r="D132" s="257"/>
      <c r="E132" s="257"/>
      <c r="F132" s="257"/>
      <c r="G132" s="258" t="s">
        <v>78</v>
      </c>
      <c r="H132" s="259"/>
      <c r="I132" s="259"/>
      <c r="J132" s="259"/>
      <c r="K132" s="260"/>
      <c r="L132" s="134" t="s">
        <v>95</v>
      </c>
      <c r="M132" s="135">
        <v>744</v>
      </c>
      <c r="N132" s="136">
        <f>'Оценка от учреждения'!H94</f>
        <v>0</v>
      </c>
      <c r="O132" s="136">
        <f>'Оценка от учреждения'!I94</f>
        <v>0</v>
      </c>
      <c r="P132" s="136">
        <v>10</v>
      </c>
      <c r="Q132" s="136" t="e">
        <f t="shared" si="7"/>
        <v>#DIV/0!</v>
      </c>
      <c r="R132" s="136"/>
      <c r="S132" s="139">
        <v>23</v>
      </c>
      <c r="T132" s="139">
        <f t="shared" si="6"/>
        <v>0</v>
      </c>
    </row>
    <row r="133" spans="1:20" ht="36" customHeight="1" x14ac:dyDescent="0.2">
      <c r="A133" s="252" t="s">
        <v>260</v>
      </c>
      <c r="B133" s="255" t="s">
        <v>193</v>
      </c>
      <c r="C133" s="255" t="s">
        <v>189</v>
      </c>
      <c r="D133" s="255" t="s">
        <v>190</v>
      </c>
      <c r="E133" s="255" t="s">
        <v>110</v>
      </c>
      <c r="F133" s="255"/>
      <c r="G133" s="258" t="s">
        <v>76</v>
      </c>
      <c r="H133" s="259"/>
      <c r="I133" s="259"/>
      <c r="J133" s="259"/>
      <c r="K133" s="260"/>
      <c r="L133" s="134" t="s">
        <v>95</v>
      </c>
      <c r="M133" s="135">
        <v>744</v>
      </c>
      <c r="N133" s="136">
        <f>'Оценка от учреждения'!H96</f>
        <v>100</v>
      </c>
      <c r="O133" s="136">
        <f>'Оценка от учреждения'!I96</f>
        <v>100</v>
      </c>
      <c r="P133" s="136">
        <v>10</v>
      </c>
      <c r="Q133" s="136">
        <f t="shared" si="7"/>
        <v>0</v>
      </c>
      <c r="R133" s="136"/>
      <c r="T133" s="139">
        <f t="shared" si="6"/>
        <v>0</v>
      </c>
    </row>
    <row r="134" spans="1:20" ht="38.25" customHeight="1" x14ac:dyDescent="0.2">
      <c r="A134" s="253"/>
      <c r="B134" s="256"/>
      <c r="C134" s="256"/>
      <c r="D134" s="256"/>
      <c r="E134" s="256"/>
      <c r="F134" s="256"/>
      <c r="G134" s="258" t="s">
        <v>77</v>
      </c>
      <c r="H134" s="259"/>
      <c r="I134" s="259"/>
      <c r="J134" s="259"/>
      <c r="K134" s="260"/>
      <c r="L134" s="134" t="s">
        <v>95</v>
      </c>
      <c r="M134" s="135">
        <v>744</v>
      </c>
      <c r="N134" s="136">
        <f>'Оценка от учреждения'!H97</f>
        <v>10</v>
      </c>
      <c r="O134" s="136">
        <f>'Оценка от учреждения'!I97</f>
        <v>1.6</v>
      </c>
      <c r="P134" s="136">
        <v>10</v>
      </c>
      <c r="Q134" s="136">
        <f>IF(O134=0,0,IF(N134*100/O134-100&gt;=-10,0,N134*100/O134-100+10))</f>
        <v>0</v>
      </c>
      <c r="R134" s="136"/>
      <c r="T134" s="139">
        <f t="shared" si="6"/>
        <v>-8.4</v>
      </c>
    </row>
    <row r="135" spans="1:20" ht="25.5" customHeight="1" x14ac:dyDescent="0.2">
      <c r="A135" s="254"/>
      <c r="B135" s="257"/>
      <c r="C135" s="257"/>
      <c r="D135" s="257"/>
      <c r="E135" s="257"/>
      <c r="F135" s="257"/>
      <c r="G135" s="258" t="s">
        <v>78</v>
      </c>
      <c r="H135" s="259"/>
      <c r="I135" s="259"/>
      <c r="J135" s="259"/>
      <c r="K135" s="260"/>
      <c r="L135" s="134" t="s">
        <v>95</v>
      </c>
      <c r="M135" s="135">
        <v>744</v>
      </c>
      <c r="N135" s="136">
        <f>'Оценка от учреждения'!H98</f>
        <v>100</v>
      </c>
      <c r="O135" s="136">
        <f>'Оценка от учреждения'!I98</f>
        <v>100</v>
      </c>
      <c r="P135" s="136">
        <v>10</v>
      </c>
      <c r="Q135" s="136">
        <f t="shared" si="7"/>
        <v>0</v>
      </c>
      <c r="R135" s="136"/>
      <c r="S135" s="139">
        <v>24</v>
      </c>
      <c r="T135" s="139">
        <f t="shared" si="6"/>
        <v>0</v>
      </c>
    </row>
    <row r="136" spans="1:20" ht="36" customHeight="1" x14ac:dyDescent="0.2">
      <c r="A136" s="252" t="s">
        <v>261</v>
      </c>
      <c r="B136" s="255" t="s">
        <v>193</v>
      </c>
      <c r="C136" s="255" t="s">
        <v>189</v>
      </c>
      <c r="D136" s="255" t="s">
        <v>190</v>
      </c>
      <c r="E136" s="255" t="s">
        <v>191</v>
      </c>
      <c r="F136" s="255"/>
      <c r="G136" s="258" t="s">
        <v>76</v>
      </c>
      <c r="H136" s="259"/>
      <c r="I136" s="259"/>
      <c r="J136" s="259"/>
      <c r="K136" s="260"/>
      <c r="L136" s="134" t="s">
        <v>95</v>
      </c>
      <c r="M136" s="135">
        <v>744</v>
      </c>
      <c r="N136" s="136">
        <f>'Оценка от учреждения'!H100</f>
        <v>100</v>
      </c>
      <c r="O136" s="136">
        <f>'Оценка от учреждения'!I100</f>
        <v>100</v>
      </c>
      <c r="P136" s="136">
        <v>10</v>
      </c>
      <c r="Q136" s="136">
        <f t="shared" si="7"/>
        <v>0</v>
      </c>
      <c r="R136" s="136"/>
      <c r="T136" s="139">
        <f t="shared" si="6"/>
        <v>0</v>
      </c>
    </row>
    <row r="137" spans="1:20" ht="38.25" customHeight="1" x14ac:dyDescent="0.2">
      <c r="A137" s="253"/>
      <c r="B137" s="256"/>
      <c r="C137" s="256"/>
      <c r="D137" s="256"/>
      <c r="E137" s="256"/>
      <c r="F137" s="256"/>
      <c r="G137" s="258" t="s">
        <v>77</v>
      </c>
      <c r="H137" s="259"/>
      <c r="I137" s="259"/>
      <c r="J137" s="259"/>
      <c r="K137" s="260"/>
      <c r="L137" s="134" t="s">
        <v>95</v>
      </c>
      <c r="M137" s="135">
        <v>744</v>
      </c>
      <c r="N137" s="136">
        <f>'Оценка от учреждения'!H101</f>
        <v>10</v>
      </c>
      <c r="O137" s="136">
        <f>'Оценка от учреждения'!I101</f>
        <v>4.5</v>
      </c>
      <c r="P137" s="136">
        <v>10</v>
      </c>
      <c r="Q137" s="136">
        <f>IF(N137*100/O137-100&gt;=-10,0,N137*100/O137-100+10)</f>
        <v>0</v>
      </c>
      <c r="R137" s="136"/>
      <c r="T137" s="139">
        <f t="shared" si="6"/>
        <v>-5.5</v>
      </c>
    </row>
    <row r="138" spans="1:20" ht="25.5" customHeight="1" x14ac:dyDescent="0.2">
      <c r="A138" s="254"/>
      <c r="B138" s="257"/>
      <c r="C138" s="257"/>
      <c r="D138" s="257"/>
      <c r="E138" s="257"/>
      <c r="F138" s="257"/>
      <c r="G138" s="258" t="s">
        <v>78</v>
      </c>
      <c r="H138" s="259"/>
      <c r="I138" s="259"/>
      <c r="J138" s="259"/>
      <c r="K138" s="260"/>
      <c r="L138" s="134" t="s">
        <v>95</v>
      </c>
      <c r="M138" s="135">
        <v>744</v>
      </c>
      <c r="N138" s="136">
        <f>'Оценка от учреждения'!H102</f>
        <v>100</v>
      </c>
      <c r="O138" s="136">
        <f>'Оценка от учреждения'!I102</f>
        <v>100</v>
      </c>
      <c r="P138" s="136">
        <v>10</v>
      </c>
      <c r="Q138" s="136">
        <f t="shared" si="7"/>
        <v>0</v>
      </c>
      <c r="R138" s="136"/>
      <c r="S138" s="139">
        <v>25</v>
      </c>
      <c r="T138" s="139">
        <f t="shared" si="6"/>
        <v>0</v>
      </c>
    </row>
    <row r="139" spans="1:20" ht="36" customHeight="1" x14ac:dyDescent="0.2">
      <c r="A139" s="252" t="s">
        <v>262</v>
      </c>
      <c r="B139" s="255" t="s">
        <v>193</v>
      </c>
      <c r="C139" s="255" t="s">
        <v>189</v>
      </c>
      <c r="D139" s="255" t="s">
        <v>107</v>
      </c>
      <c r="E139" s="255" t="s">
        <v>110</v>
      </c>
      <c r="F139" s="255"/>
      <c r="G139" s="258" t="s">
        <v>76</v>
      </c>
      <c r="H139" s="259"/>
      <c r="I139" s="259"/>
      <c r="J139" s="259"/>
      <c r="K139" s="260"/>
      <c r="L139" s="134" t="s">
        <v>95</v>
      </c>
      <c r="M139" s="135">
        <v>744</v>
      </c>
      <c r="N139" s="136">
        <f>'Оценка от учреждения'!H104</f>
        <v>100</v>
      </c>
      <c r="O139" s="136">
        <f>'Оценка от учреждения'!I104</f>
        <v>100</v>
      </c>
      <c r="P139" s="136">
        <v>10</v>
      </c>
      <c r="Q139" s="136">
        <f t="shared" si="7"/>
        <v>0</v>
      </c>
      <c r="R139" s="136"/>
      <c r="T139" s="139">
        <f t="shared" si="6"/>
        <v>0</v>
      </c>
    </row>
    <row r="140" spans="1:20" ht="38.25" customHeight="1" x14ac:dyDescent="0.2">
      <c r="A140" s="253"/>
      <c r="B140" s="256"/>
      <c r="C140" s="256"/>
      <c r="D140" s="256"/>
      <c r="E140" s="256"/>
      <c r="F140" s="256"/>
      <c r="G140" s="258" t="s">
        <v>77</v>
      </c>
      <c r="H140" s="259"/>
      <c r="I140" s="259"/>
      <c r="J140" s="259"/>
      <c r="K140" s="260"/>
      <c r="L140" s="134" t="s">
        <v>95</v>
      </c>
      <c r="M140" s="135">
        <v>744</v>
      </c>
      <c r="N140" s="136">
        <f>'Оценка от учреждения'!H105</f>
        <v>10</v>
      </c>
      <c r="O140" s="136">
        <f>'Оценка от учреждения'!I105</f>
        <v>0</v>
      </c>
      <c r="P140" s="136">
        <v>10</v>
      </c>
      <c r="Q140" s="136">
        <f>IF(O140=0,0,IF(N140*100/O140-100&gt;=-10,0,N140*100/O140-100+10))</f>
        <v>0</v>
      </c>
      <c r="R140" s="136"/>
      <c r="T140" s="139">
        <f t="shared" si="6"/>
        <v>-10</v>
      </c>
    </row>
    <row r="141" spans="1:20" ht="25.5" customHeight="1" x14ac:dyDescent="0.2">
      <c r="A141" s="254"/>
      <c r="B141" s="257"/>
      <c r="C141" s="257"/>
      <c r="D141" s="257"/>
      <c r="E141" s="257"/>
      <c r="F141" s="257"/>
      <c r="G141" s="258" t="s">
        <v>78</v>
      </c>
      <c r="H141" s="259"/>
      <c r="I141" s="259"/>
      <c r="J141" s="259"/>
      <c r="K141" s="260"/>
      <c r="L141" s="134" t="s">
        <v>95</v>
      </c>
      <c r="M141" s="135">
        <v>744</v>
      </c>
      <c r="N141" s="136">
        <f>'Оценка от учреждения'!H106</f>
        <v>100</v>
      </c>
      <c r="O141" s="136">
        <f>'Оценка от учреждения'!I106</f>
        <v>100</v>
      </c>
      <c r="P141" s="136">
        <v>10</v>
      </c>
      <c r="Q141" s="136">
        <f t="shared" si="7"/>
        <v>0</v>
      </c>
      <c r="R141" s="136"/>
      <c r="S141" s="139">
        <v>26</v>
      </c>
      <c r="T141" s="139">
        <f t="shared" si="6"/>
        <v>0</v>
      </c>
    </row>
    <row r="142" spans="1:20" ht="36" customHeight="1" x14ac:dyDescent="0.2">
      <c r="A142" s="252" t="s">
        <v>263</v>
      </c>
      <c r="B142" s="255" t="s">
        <v>193</v>
      </c>
      <c r="C142" s="255" t="s">
        <v>189</v>
      </c>
      <c r="D142" s="255" t="s">
        <v>107</v>
      </c>
      <c r="E142" s="255" t="s">
        <v>191</v>
      </c>
      <c r="F142" s="255"/>
      <c r="G142" s="258" t="s">
        <v>76</v>
      </c>
      <c r="H142" s="259"/>
      <c r="I142" s="259"/>
      <c r="J142" s="259"/>
      <c r="K142" s="260"/>
      <c r="L142" s="134" t="s">
        <v>95</v>
      </c>
      <c r="M142" s="135">
        <v>744</v>
      </c>
      <c r="N142" s="136">
        <f>'Оценка от учреждения'!H108</f>
        <v>100</v>
      </c>
      <c r="O142" s="136">
        <f>'Оценка от учреждения'!I108</f>
        <v>100</v>
      </c>
      <c r="P142" s="136">
        <v>10</v>
      </c>
      <c r="Q142" s="136">
        <f t="shared" si="7"/>
        <v>0</v>
      </c>
      <c r="R142" s="136"/>
      <c r="T142" s="139">
        <f t="shared" si="6"/>
        <v>0</v>
      </c>
    </row>
    <row r="143" spans="1:20" ht="32.25" customHeight="1" x14ac:dyDescent="0.2">
      <c r="A143" s="253"/>
      <c r="B143" s="256"/>
      <c r="C143" s="256"/>
      <c r="D143" s="256"/>
      <c r="E143" s="256"/>
      <c r="F143" s="256"/>
      <c r="G143" s="258" t="s">
        <v>77</v>
      </c>
      <c r="H143" s="259"/>
      <c r="I143" s="259"/>
      <c r="J143" s="259"/>
      <c r="K143" s="260"/>
      <c r="L143" s="134" t="s">
        <v>95</v>
      </c>
      <c r="M143" s="135">
        <v>744</v>
      </c>
      <c r="N143" s="136">
        <f>'Оценка от учреждения'!H109</f>
        <v>10</v>
      </c>
      <c r="O143" s="136">
        <f>'Оценка от учреждения'!I109</f>
        <v>2.4</v>
      </c>
      <c r="P143" s="136">
        <v>10</v>
      </c>
      <c r="Q143" s="136">
        <f>IF(N143*100/O143-100&gt;=-10,0,N143*100/O143-100+10)</f>
        <v>0</v>
      </c>
      <c r="R143" s="136"/>
      <c r="T143" s="139">
        <f t="shared" si="6"/>
        <v>-7.6</v>
      </c>
    </row>
    <row r="144" spans="1:20" ht="26.25" customHeight="1" x14ac:dyDescent="0.2">
      <c r="A144" s="254"/>
      <c r="B144" s="257"/>
      <c r="C144" s="257"/>
      <c r="D144" s="257"/>
      <c r="E144" s="257"/>
      <c r="F144" s="257"/>
      <c r="G144" s="258" t="s">
        <v>78</v>
      </c>
      <c r="H144" s="259"/>
      <c r="I144" s="259"/>
      <c r="J144" s="259"/>
      <c r="K144" s="260"/>
      <c r="L144" s="134" t="s">
        <v>95</v>
      </c>
      <c r="M144" s="135">
        <v>744</v>
      </c>
      <c r="N144" s="136">
        <f>'Оценка от учреждения'!H110</f>
        <v>100</v>
      </c>
      <c r="O144" s="136">
        <f>'Оценка от учреждения'!I110</f>
        <v>100</v>
      </c>
      <c r="P144" s="136">
        <v>10</v>
      </c>
      <c r="Q144" s="136">
        <f t="shared" si="7"/>
        <v>0</v>
      </c>
      <c r="R144" s="136"/>
      <c r="S144" s="139">
        <v>27</v>
      </c>
      <c r="T144" s="139">
        <f t="shared" si="6"/>
        <v>0</v>
      </c>
    </row>
    <row r="145" spans="1:20" ht="36" hidden="1" customHeight="1" x14ac:dyDescent="0.2">
      <c r="A145" s="252" t="s">
        <v>264</v>
      </c>
      <c r="B145" s="255" t="s">
        <v>193</v>
      </c>
      <c r="C145" s="255" t="s">
        <v>189</v>
      </c>
      <c r="D145" s="255" t="s">
        <v>107</v>
      </c>
      <c r="E145" s="255" t="s">
        <v>265</v>
      </c>
      <c r="F145" s="255"/>
      <c r="G145" s="258" t="s">
        <v>76</v>
      </c>
      <c r="H145" s="259"/>
      <c r="I145" s="259"/>
      <c r="J145" s="259"/>
      <c r="K145" s="260"/>
      <c r="L145" s="134" t="s">
        <v>95</v>
      </c>
      <c r="M145" s="135">
        <v>744</v>
      </c>
      <c r="N145" s="136">
        <f>'Оценка от учреждения'!H112</f>
        <v>0</v>
      </c>
      <c r="O145" s="136">
        <f>'Оценка от учреждения'!I112</f>
        <v>0</v>
      </c>
      <c r="P145" s="136">
        <v>10</v>
      </c>
      <c r="Q145" s="136" t="e">
        <f t="shared" si="7"/>
        <v>#DIV/0!</v>
      </c>
      <c r="R145" s="136"/>
      <c r="T145" s="139">
        <f>O145-N145</f>
        <v>0</v>
      </c>
    </row>
    <row r="146" spans="1:20" ht="38.25" hidden="1" customHeight="1" x14ac:dyDescent="0.2">
      <c r="A146" s="253"/>
      <c r="B146" s="256"/>
      <c r="C146" s="256"/>
      <c r="D146" s="256"/>
      <c r="E146" s="256"/>
      <c r="F146" s="256"/>
      <c r="G146" s="258" t="s">
        <v>77</v>
      </c>
      <c r="H146" s="259"/>
      <c r="I146" s="259"/>
      <c r="J146" s="259"/>
      <c r="K146" s="260"/>
      <c r="L146" s="134" t="s">
        <v>95</v>
      </c>
      <c r="M146" s="135">
        <v>744</v>
      </c>
      <c r="N146" s="136">
        <f>'Оценка от учреждения'!H113</f>
        <v>0</v>
      </c>
      <c r="O146" s="136">
        <f>'Оценка от учреждения'!I113</f>
        <v>0</v>
      </c>
      <c r="P146" s="136">
        <v>10</v>
      </c>
      <c r="Q146" s="136" t="e">
        <f>IF(N146*100/O146-100&gt;=-10,0,N146*100/O146-100+10)</f>
        <v>#DIV/0!</v>
      </c>
      <c r="R146" s="136"/>
      <c r="T146" s="139">
        <f>O146-N146</f>
        <v>0</v>
      </c>
    </row>
    <row r="147" spans="1:20" ht="25.5" hidden="1" customHeight="1" x14ac:dyDescent="0.2">
      <c r="A147" s="254"/>
      <c r="B147" s="257"/>
      <c r="C147" s="257"/>
      <c r="D147" s="257"/>
      <c r="E147" s="257"/>
      <c r="F147" s="257"/>
      <c r="G147" s="258" t="s">
        <v>78</v>
      </c>
      <c r="H147" s="259"/>
      <c r="I147" s="259"/>
      <c r="J147" s="259"/>
      <c r="K147" s="260"/>
      <c r="L147" s="134" t="s">
        <v>95</v>
      </c>
      <c r="M147" s="135">
        <v>744</v>
      </c>
      <c r="N147" s="136">
        <f>'Оценка от учреждения'!H114</f>
        <v>0</v>
      </c>
      <c r="O147" s="136">
        <f>'Оценка от учреждения'!I114</f>
        <v>0</v>
      </c>
      <c r="P147" s="136">
        <v>10</v>
      </c>
      <c r="Q147" s="136" t="e">
        <f t="shared" si="7"/>
        <v>#DIV/0!</v>
      </c>
      <c r="R147" s="136"/>
      <c r="S147" s="139">
        <v>28</v>
      </c>
      <c r="T147" s="139">
        <f>O147-N147</f>
        <v>0</v>
      </c>
    </row>
    <row r="150" spans="1:20" ht="15.75" customHeight="1" x14ac:dyDescent="0.2">
      <c r="A150" s="289" t="s">
        <v>183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150"/>
      <c r="R150" s="150"/>
      <c r="S150" s="150"/>
    </row>
    <row r="151" spans="1:20" ht="46.5" customHeight="1" x14ac:dyDescent="0.2">
      <c r="A151" s="255" t="s">
        <v>163</v>
      </c>
      <c r="B151" s="250" t="s">
        <v>164</v>
      </c>
      <c r="C151" s="267"/>
      <c r="D151" s="251"/>
      <c r="E151" s="250" t="s">
        <v>165</v>
      </c>
      <c r="F151" s="251"/>
      <c r="G151" s="281" t="s">
        <v>184</v>
      </c>
      <c r="H151" s="280"/>
      <c r="I151" s="280"/>
      <c r="J151" s="280"/>
      <c r="K151" s="280"/>
      <c r="L151" s="280"/>
      <c r="M151" s="280"/>
      <c r="N151" s="280"/>
      <c r="O151" s="280"/>
      <c r="P151" s="280"/>
      <c r="Q151" s="282"/>
      <c r="R151" s="279" t="s">
        <v>185</v>
      </c>
    </row>
    <row r="152" spans="1:20" ht="24" customHeight="1" x14ac:dyDescent="0.2">
      <c r="A152" s="256"/>
      <c r="B152" s="255" t="s">
        <v>167</v>
      </c>
      <c r="C152" s="255" t="s">
        <v>167</v>
      </c>
      <c r="D152" s="255" t="s">
        <v>167</v>
      </c>
      <c r="E152" s="255" t="s">
        <v>167</v>
      </c>
      <c r="F152" s="255" t="s">
        <v>167</v>
      </c>
      <c r="G152" s="255" t="s">
        <v>168</v>
      </c>
      <c r="H152" s="250" t="s">
        <v>169</v>
      </c>
      <c r="I152" s="267"/>
      <c r="J152" s="255" t="s">
        <v>170</v>
      </c>
      <c r="K152" s="255" t="s">
        <v>171</v>
      </c>
      <c r="L152" s="281" t="s">
        <v>172</v>
      </c>
      <c r="M152" s="282"/>
      <c r="N152" s="281" t="s">
        <v>173</v>
      </c>
      <c r="O152" s="282"/>
      <c r="P152" s="279" t="s">
        <v>174</v>
      </c>
      <c r="Q152" s="279"/>
      <c r="R152" s="279"/>
    </row>
    <row r="153" spans="1:20" ht="21.75" customHeight="1" x14ac:dyDescent="0.2">
      <c r="A153" s="257"/>
      <c r="B153" s="257"/>
      <c r="C153" s="257"/>
      <c r="D153" s="257"/>
      <c r="E153" s="257"/>
      <c r="F153" s="257"/>
      <c r="G153" s="290"/>
      <c r="H153" s="134" t="s">
        <v>175</v>
      </c>
      <c r="I153" s="134" t="s">
        <v>176</v>
      </c>
      <c r="J153" s="257"/>
      <c r="K153" s="257"/>
      <c r="L153" s="283"/>
      <c r="M153" s="285"/>
      <c r="N153" s="283"/>
      <c r="O153" s="285"/>
      <c r="P153" s="279"/>
      <c r="Q153" s="279"/>
      <c r="R153" s="279"/>
    </row>
    <row r="154" spans="1:20" x14ac:dyDescent="0.2">
      <c r="A154" s="148">
        <v>1</v>
      </c>
      <c r="B154" s="148">
        <v>2</v>
      </c>
      <c r="C154" s="148">
        <v>3</v>
      </c>
      <c r="D154" s="148">
        <v>4</v>
      </c>
      <c r="E154" s="148">
        <v>5</v>
      </c>
      <c r="F154" s="148">
        <v>6</v>
      </c>
      <c r="G154" s="148">
        <v>7</v>
      </c>
      <c r="H154" s="148">
        <v>8</v>
      </c>
      <c r="I154" s="148">
        <v>9</v>
      </c>
      <c r="J154" s="148">
        <v>10</v>
      </c>
      <c r="K154" s="148">
        <v>11</v>
      </c>
      <c r="L154" s="286">
        <v>12</v>
      </c>
      <c r="M154" s="288"/>
      <c r="N154" s="286">
        <v>13</v>
      </c>
      <c r="O154" s="288"/>
      <c r="P154" s="286">
        <v>14</v>
      </c>
      <c r="Q154" s="288"/>
      <c r="R154" s="148">
        <v>16</v>
      </c>
    </row>
    <row r="155" spans="1:20" ht="17.25" hidden="1" customHeight="1" x14ac:dyDescent="0.2">
      <c r="A155" s="151" t="s">
        <v>254</v>
      </c>
      <c r="B155" s="136" t="s">
        <v>178</v>
      </c>
      <c r="C155" s="136" t="s">
        <v>189</v>
      </c>
      <c r="D155" s="136" t="s">
        <v>190</v>
      </c>
      <c r="E155" s="136" t="s">
        <v>110</v>
      </c>
      <c r="F155" s="136"/>
      <c r="G155" s="134" t="s">
        <v>98</v>
      </c>
      <c r="H155" s="134" t="s">
        <v>50</v>
      </c>
      <c r="I155" s="135">
        <v>792</v>
      </c>
      <c r="J155" s="136">
        <f>'Оценка от учреждения'!H75</f>
        <v>0</v>
      </c>
      <c r="K155" s="136">
        <f>'Оценка от учреждения'!I71</f>
        <v>0.33</v>
      </c>
      <c r="L155" s="248">
        <v>10</v>
      </c>
      <c r="M155" s="249"/>
      <c r="N155" s="248" t="e">
        <f>IF(K155*100/J155-100&gt;=-10,0,K155*100/J155-100+10)</f>
        <v>#DIV/0!</v>
      </c>
      <c r="O155" s="249"/>
      <c r="P155" s="250"/>
      <c r="Q155" s="251"/>
      <c r="R155" s="136"/>
      <c r="S155" s="139">
        <v>18</v>
      </c>
      <c r="T155" s="139" t="e">
        <f>K155*100/J155-100</f>
        <v>#DIV/0!</v>
      </c>
    </row>
    <row r="156" spans="1:20" ht="36" hidden="1" customHeight="1" x14ac:dyDescent="0.2">
      <c r="A156" s="151" t="s">
        <v>255</v>
      </c>
      <c r="B156" s="136" t="s">
        <v>178</v>
      </c>
      <c r="C156" s="136" t="s">
        <v>189</v>
      </c>
      <c r="D156" s="136" t="s">
        <v>190</v>
      </c>
      <c r="E156" s="136" t="s">
        <v>191</v>
      </c>
      <c r="F156" s="136"/>
      <c r="G156" s="134" t="s">
        <v>98</v>
      </c>
      <c r="H156" s="134" t="s">
        <v>50</v>
      </c>
      <c r="I156" s="135">
        <v>792</v>
      </c>
      <c r="J156" s="136">
        <f>'Оценка от учреждения'!H79</f>
        <v>0</v>
      </c>
      <c r="K156" s="136">
        <f>'Оценка от учреждения'!I79</f>
        <v>0</v>
      </c>
      <c r="L156" s="248">
        <v>10</v>
      </c>
      <c r="M156" s="249"/>
      <c r="N156" s="248" t="e">
        <f t="shared" ref="N156:N165" si="8">IF(K156*100/J156-100&gt;=-10,0,K156*100/J156-100+10)</f>
        <v>#DIV/0!</v>
      </c>
      <c r="O156" s="249"/>
      <c r="P156" s="250"/>
      <c r="Q156" s="251"/>
      <c r="R156" s="136"/>
      <c r="S156" s="139">
        <v>19</v>
      </c>
      <c r="T156" s="139" t="e">
        <f t="shared" ref="T156:T164" si="9">K156*100/J156-100</f>
        <v>#DIV/0!</v>
      </c>
    </row>
    <row r="157" spans="1:20" ht="17.25" hidden="1" customHeight="1" x14ac:dyDescent="0.2">
      <c r="A157" s="151" t="s">
        <v>256</v>
      </c>
      <c r="B157" s="136" t="s">
        <v>178</v>
      </c>
      <c r="C157" s="136" t="s">
        <v>189</v>
      </c>
      <c r="D157" s="136" t="s">
        <v>107</v>
      </c>
      <c r="E157" s="136" t="s">
        <v>110</v>
      </c>
      <c r="F157" s="136"/>
      <c r="G157" s="134" t="s">
        <v>98</v>
      </c>
      <c r="H157" s="134" t="s">
        <v>50</v>
      </c>
      <c r="I157" s="135">
        <v>792</v>
      </c>
      <c r="J157" s="136">
        <f>'Оценка от учреждения'!H83</f>
        <v>0</v>
      </c>
      <c r="K157" s="136">
        <f>'Оценка от учреждения'!I79</f>
        <v>0</v>
      </c>
      <c r="L157" s="248">
        <v>10</v>
      </c>
      <c r="M157" s="249"/>
      <c r="N157" s="248" t="e">
        <f t="shared" si="8"/>
        <v>#DIV/0!</v>
      </c>
      <c r="O157" s="249"/>
      <c r="P157" s="250"/>
      <c r="Q157" s="251"/>
      <c r="R157" s="136"/>
      <c r="S157" s="139">
        <v>20</v>
      </c>
      <c r="T157" s="139" t="e">
        <f t="shared" si="9"/>
        <v>#DIV/0!</v>
      </c>
    </row>
    <row r="158" spans="1:20" ht="27.75" customHeight="1" x14ac:dyDescent="0.2">
      <c r="A158" s="151" t="s">
        <v>257</v>
      </c>
      <c r="B158" s="136" t="s">
        <v>178</v>
      </c>
      <c r="C158" s="136" t="s">
        <v>189</v>
      </c>
      <c r="D158" s="136" t="s">
        <v>107</v>
      </c>
      <c r="E158" s="136" t="s">
        <v>191</v>
      </c>
      <c r="F158" s="136"/>
      <c r="G158" s="134" t="s">
        <v>98</v>
      </c>
      <c r="H158" s="134" t="s">
        <v>50</v>
      </c>
      <c r="I158" s="135">
        <v>792</v>
      </c>
      <c r="J158" s="136">
        <f>'Оценка от учреждения'!H87</f>
        <v>0.33</v>
      </c>
      <c r="K158" s="136">
        <f>'Оценка от учреждения'!I87</f>
        <v>0.33</v>
      </c>
      <c r="L158" s="248">
        <v>10</v>
      </c>
      <c r="M158" s="249"/>
      <c r="N158" s="248">
        <f t="shared" si="8"/>
        <v>0</v>
      </c>
      <c r="O158" s="249"/>
      <c r="P158" s="250"/>
      <c r="Q158" s="251"/>
      <c r="R158" s="136"/>
      <c r="S158" s="139">
        <v>21</v>
      </c>
      <c r="T158" s="139">
        <f t="shared" si="9"/>
        <v>0</v>
      </c>
    </row>
    <row r="159" spans="1:20" ht="37.5" hidden="1" customHeight="1" x14ac:dyDescent="0.2">
      <c r="A159" s="151" t="s">
        <v>258</v>
      </c>
      <c r="B159" s="136" t="s">
        <v>192</v>
      </c>
      <c r="C159" s="136" t="s">
        <v>189</v>
      </c>
      <c r="D159" s="136" t="s">
        <v>190</v>
      </c>
      <c r="E159" s="136" t="s">
        <v>191</v>
      </c>
      <c r="F159" s="136"/>
      <c r="G159" s="134" t="s">
        <v>98</v>
      </c>
      <c r="H159" s="134" t="s">
        <v>50</v>
      </c>
      <c r="I159" s="135">
        <v>792</v>
      </c>
      <c r="J159" s="136">
        <f>'Оценка от учреждения'!H91</f>
        <v>0</v>
      </c>
      <c r="K159" s="136">
        <f>'Оценка от учреждения'!I91</f>
        <v>0</v>
      </c>
      <c r="L159" s="248">
        <v>10</v>
      </c>
      <c r="M159" s="249"/>
      <c r="N159" s="248" t="e">
        <f t="shared" si="8"/>
        <v>#DIV/0!</v>
      </c>
      <c r="O159" s="249"/>
      <c r="P159" s="250"/>
      <c r="Q159" s="251"/>
      <c r="R159" s="136"/>
      <c r="S159" s="139">
        <v>22</v>
      </c>
      <c r="T159" s="139" t="e">
        <f t="shared" si="9"/>
        <v>#DIV/0!</v>
      </c>
    </row>
    <row r="160" spans="1:20" ht="36.75" hidden="1" customHeight="1" x14ac:dyDescent="0.2">
      <c r="A160" s="151" t="s">
        <v>259</v>
      </c>
      <c r="B160" s="136" t="s">
        <v>192</v>
      </c>
      <c r="C160" s="136" t="s">
        <v>189</v>
      </c>
      <c r="D160" s="136" t="s">
        <v>107</v>
      </c>
      <c r="E160" s="136" t="s">
        <v>191</v>
      </c>
      <c r="F160" s="136"/>
      <c r="G160" s="134" t="s">
        <v>98</v>
      </c>
      <c r="H160" s="134" t="s">
        <v>50</v>
      </c>
      <c r="I160" s="135">
        <v>792</v>
      </c>
      <c r="J160" s="136">
        <f>'Оценка от учреждения'!H95</f>
        <v>0</v>
      </c>
      <c r="K160" s="136">
        <f>'Оценка от учреждения'!I91</f>
        <v>0</v>
      </c>
      <c r="L160" s="248">
        <v>10</v>
      </c>
      <c r="M160" s="249"/>
      <c r="N160" s="248" t="e">
        <f t="shared" si="8"/>
        <v>#DIV/0!</v>
      </c>
      <c r="O160" s="249"/>
      <c r="P160" s="250"/>
      <c r="Q160" s="251"/>
      <c r="R160" s="136"/>
      <c r="S160" s="139">
        <v>23</v>
      </c>
      <c r="T160" s="139" t="e">
        <f t="shared" si="9"/>
        <v>#DIV/0!</v>
      </c>
    </row>
    <row r="161" spans="1:20" ht="33.75" customHeight="1" x14ac:dyDescent="0.2">
      <c r="A161" s="151" t="s">
        <v>260</v>
      </c>
      <c r="B161" s="136" t="s">
        <v>193</v>
      </c>
      <c r="C161" s="136" t="s">
        <v>189</v>
      </c>
      <c r="D161" s="136" t="s">
        <v>190</v>
      </c>
      <c r="E161" s="136" t="s">
        <v>110</v>
      </c>
      <c r="F161" s="136"/>
      <c r="G161" s="134" t="s">
        <v>98</v>
      </c>
      <c r="H161" s="134" t="s">
        <v>50</v>
      </c>
      <c r="I161" s="135">
        <v>792</v>
      </c>
      <c r="J161" s="136">
        <f>'Оценка от учреждения'!H99</f>
        <v>3.92</v>
      </c>
      <c r="K161" s="136">
        <f>'Оценка от учреждения'!I99</f>
        <v>4.25</v>
      </c>
      <c r="L161" s="248">
        <v>10</v>
      </c>
      <c r="M161" s="249"/>
      <c r="N161" s="248">
        <f t="shared" si="8"/>
        <v>0</v>
      </c>
      <c r="O161" s="249"/>
      <c r="P161" s="250"/>
      <c r="Q161" s="251"/>
      <c r="R161" s="136"/>
      <c r="S161" s="139">
        <v>24</v>
      </c>
      <c r="T161" s="139">
        <f t="shared" si="9"/>
        <v>8.4183673469387799</v>
      </c>
    </row>
    <row r="162" spans="1:20" ht="33.75" customHeight="1" x14ac:dyDescent="0.2">
      <c r="A162" s="151" t="s">
        <v>261</v>
      </c>
      <c r="B162" s="136" t="s">
        <v>193</v>
      </c>
      <c r="C162" s="136" t="s">
        <v>189</v>
      </c>
      <c r="D162" s="136" t="s">
        <v>190</v>
      </c>
      <c r="E162" s="136" t="s">
        <v>191</v>
      </c>
      <c r="F162" s="136"/>
      <c r="G162" s="134" t="s">
        <v>98</v>
      </c>
      <c r="H162" s="134" t="s">
        <v>50</v>
      </c>
      <c r="I162" s="135">
        <v>792</v>
      </c>
      <c r="J162" s="136">
        <f>'Оценка от учреждения'!H103</f>
        <v>31.08</v>
      </c>
      <c r="K162" s="136">
        <f>'Оценка от учреждения'!I103</f>
        <v>30.58</v>
      </c>
      <c r="L162" s="248">
        <v>10</v>
      </c>
      <c r="M162" s="249"/>
      <c r="N162" s="248">
        <f t="shared" si="8"/>
        <v>0</v>
      </c>
      <c r="O162" s="249"/>
      <c r="P162" s="250"/>
      <c r="Q162" s="251"/>
      <c r="R162" s="136"/>
      <c r="S162" s="139">
        <v>25</v>
      </c>
      <c r="T162" s="139">
        <f t="shared" si="9"/>
        <v>-1.6087516087516036</v>
      </c>
    </row>
    <row r="163" spans="1:20" ht="33.75" customHeight="1" x14ac:dyDescent="0.2">
      <c r="A163" s="151" t="s">
        <v>262</v>
      </c>
      <c r="B163" s="136" t="s">
        <v>193</v>
      </c>
      <c r="C163" s="136" t="s">
        <v>189</v>
      </c>
      <c r="D163" s="136" t="s">
        <v>107</v>
      </c>
      <c r="E163" s="136" t="s">
        <v>110</v>
      </c>
      <c r="F163" s="136"/>
      <c r="G163" s="134" t="s">
        <v>98</v>
      </c>
      <c r="H163" s="134" t="s">
        <v>50</v>
      </c>
      <c r="I163" s="135">
        <v>792</v>
      </c>
      <c r="J163" s="136">
        <f>'Оценка от учреждения'!H107</f>
        <v>1.17</v>
      </c>
      <c r="K163" s="136">
        <f>'Оценка от учреждения'!I107</f>
        <v>1.42</v>
      </c>
      <c r="L163" s="248">
        <v>10</v>
      </c>
      <c r="M163" s="249"/>
      <c r="N163" s="248">
        <f t="shared" si="8"/>
        <v>0</v>
      </c>
      <c r="O163" s="249"/>
      <c r="P163" s="250"/>
      <c r="Q163" s="251"/>
      <c r="R163" s="136"/>
      <c r="S163" s="139">
        <v>26</v>
      </c>
      <c r="T163" s="139">
        <f t="shared" si="9"/>
        <v>21.367521367521377</v>
      </c>
    </row>
    <row r="164" spans="1:20" ht="33.75" customHeight="1" x14ac:dyDescent="0.2">
      <c r="A164" s="151" t="s">
        <v>263</v>
      </c>
      <c r="B164" s="136" t="s">
        <v>193</v>
      </c>
      <c r="C164" s="136" t="s">
        <v>189</v>
      </c>
      <c r="D164" s="136" t="s">
        <v>107</v>
      </c>
      <c r="E164" s="136" t="s">
        <v>191</v>
      </c>
      <c r="F164" s="136"/>
      <c r="G164" s="134" t="s">
        <v>98</v>
      </c>
      <c r="H164" s="134" t="s">
        <v>50</v>
      </c>
      <c r="I164" s="135">
        <v>792</v>
      </c>
      <c r="J164" s="136">
        <f>'Оценка от учреждения'!H111</f>
        <v>178.58</v>
      </c>
      <c r="K164" s="136">
        <f>'Оценка от учреждения'!I111</f>
        <v>172.92</v>
      </c>
      <c r="L164" s="248">
        <v>10</v>
      </c>
      <c r="M164" s="249"/>
      <c r="N164" s="248">
        <f t="shared" si="8"/>
        <v>0</v>
      </c>
      <c r="O164" s="249"/>
      <c r="P164" s="250"/>
      <c r="Q164" s="251"/>
      <c r="R164" s="136"/>
      <c r="S164" s="139">
        <v>27</v>
      </c>
      <c r="T164" s="139">
        <f t="shared" si="9"/>
        <v>-3.1694478665024093</v>
      </c>
    </row>
    <row r="165" spans="1:20" ht="33.75" hidden="1" customHeight="1" x14ac:dyDescent="0.2">
      <c r="A165" s="151" t="s">
        <v>264</v>
      </c>
      <c r="B165" s="136" t="s">
        <v>193</v>
      </c>
      <c r="C165" s="136" t="s">
        <v>189</v>
      </c>
      <c r="D165" s="136" t="s">
        <v>107</v>
      </c>
      <c r="E165" s="136" t="s">
        <v>265</v>
      </c>
      <c r="F165" s="136"/>
      <c r="G165" s="134" t="s">
        <v>98</v>
      </c>
      <c r="H165" s="134" t="s">
        <v>50</v>
      </c>
      <c r="I165" s="135">
        <v>792</v>
      </c>
      <c r="J165" s="136">
        <f>-'Оценка от учреждения'!H115</f>
        <v>0</v>
      </c>
      <c r="K165" s="136">
        <f>-'Оценка от учреждения'!I115</f>
        <v>0</v>
      </c>
      <c r="L165" s="248">
        <v>10</v>
      </c>
      <c r="M165" s="249"/>
      <c r="N165" s="248" t="e">
        <f t="shared" si="8"/>
        <v>#DIV/0!</v>
      </c>
      <c r="O165" s="249"/>
      <c r="P165" s="250"/>
      <c r="Q165" s="251"/>
      <c r="R165" s="136"/>
      <c r="S165" s="139">
        <v>28</v>
      </c>
      <c r="T165" s="139" t="e">
        <f>K165*100/J165-100</f>
        <v>#DIV/0!</v>
      </c>
    </row>
    <row r="168" spans="1:20" ht="15.75" customHeight="1" x14ac:dyDescent="0.2"/>
    <row r="169" spans="1:20" ht="13.5" x14ac:dyDescent="0.25">
      <c r="A169" s="224" t="s">
        <v>194</v>
      </c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</row>
    <row r="170" spans="1:20" ht="13.5" x14ac:dyDescent="0.25">
      <c r="A170" s="224" t="s">
        <v>195</v>
      </c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</row>
    <row r="172" spans="1:20" ht="13.5" x14ac:dyDescent="0.25">
      <c r="A172" s="224"/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</row>
  </sheetData>
  <mergeCells count="455">
    <mergeCell ref="L93:M93"/>
    <mergeCell ref="N93:O93"/>
    <mergeCell ref="P93:Q93"/>
    <mergeCell ref="L94:M94"/>
    <mergeCell ref="N94:O94"/>
    <mergeCell ref="P94:Q94"/>
    <mergeCell ref="L103:M103"/>
    <mergeCell ref="N103:O103"/>
    <mergeCell ref="P103:Q103"/>
    <mergeCell ref="L99:M99"/>
    <mergeCell ref="N99:O99"/>
    <mergeCell ref="P99:Q99"/>
    <mergeCell ref="L100:M100"/>
    <mergeCell ref="N100:O100"/>
    <mergeCell ref="P100:Q100"/>
    <mergeCell ref="L97:M97"/>
    <mergeCell ref="N97:O97"/>
    <mergeCell ref="P97:Q97"/>
    <mergeCell ref="L98:M98"/>
    <mergeCell ref="N98:O98"/>
    <mergeCell ref="P98:Q98"/>
    <mergeCell ref="L95:M95"/>
    <mergeCell ref="N95:O95"/>
    <mergeCell ref="P95:Q95"/>
    <mergeCell ref="A51:A53"/>
    <mergeCell ref="B51:B53"/>
    <mergeCell ref="C51:C53"/>
    <mergeCell ref="D51:D53"/>
    <mergeCell ref="E51:E53"/>
    <mergeCell ref="F51:F53"/>
    <mergeCell ref="G51:K51"/>
    <mergeCell ref="G52:K52"/>
    <mergeCell ref="G53:K53"/>
    <mergeCell ref="A48:A50"/>
    <mergeCell ref="B48:B50"/>
    <mergeCell ref="C48:C50"/>
    <mergeCell ref="D48:D50"/>
    <mergeCell ref="E48:E50"/>
    <mergeCell ref="F48:F50"/>
    <mergeCell ref="G48:K48"/>
    <mergeCell ref="G49:K49"/>
    <mergeCell ref="G50:K50"/>
    <mergeCell ref="G42:K42"/>
    <mergeCell ref="G43:K43"/>
    <mergeCell ref="G44:K44"/>
    <mergeCell ref="A45:A47"/>
    <mergeCell ref="B45:B47"/>
    <mergeCell ref="C45:C47"/>
    <mergeCell ref="D45:D47"/>
    <mergeCell ref="E45:E47"/>
    <mergeCell ref="F45:F47"/>
    <mergeCell ref="G45:K45"/>
    <mergeCell ref="A42:A44"/>
    <mergeCell ref="B42:B44"/>
    <mergeCell ref="C42:C44"/>
    <mergeCell ref="D42:D44"/>
    <mergeCell ref="E42:E44"/>
    <mergeCell ref="F42:F44"/>
    <mergeCell ref="G46:K46"/>
    <mergeCell ref="G47:K47"/>
    <mergeCell ref="A66:A68"/>
    <mergeCell ref="B66:B68"/>
    <mergeCell ref="C66:C68"/>
    <mergeCell ref="D66:D68"/>
    <mergeCell ref="E66:E68"/>
    <mergeCell ref="F66:F68"/>
    <mergeCell ref="G66:K66"/>
    <mergeCell ref="G67:K67"/>
    <mergeCell ref="G68:K68"/>
    <mergeCell ref="A63:A65"/>
    <mergeCell ref="B63:B65"/>
    <mergeCell ref="C63:C65"/>
    <mergeCell ref="D63:D65"/>
    <mergeCell ref="E63:E65"/>
    <mergeCell ref="F63:F65"/>
    <mergeCell ref="G63:K63"/>
    <mergeCell ref="G64:K64"/>
    <mergeCell ref="G65:K65"/>
    <mergeCell ref="G57:K57"/>
    <mergeCell ref="G58:K58"/>
    <mergeCell ref="G59:K59"/>
    <mergeCell ref="A60:A62"/>
    <mergeCell ref="B60:B62"/>
    <mergeCell ref="C60:C62"/>
    <mergeCell ref="D60:D62"/>
    <mergeCell ref="E60:E62"/>
    <mergeCell ref="F60:F62"/>
    <mergeCell ref="G60:K60"/>
    <mergeCell ref="A57:A59"/>
    <mergeCell ref="B57:B59"/>
    <mergeCell ref="C57:C59"/>
    <mergeCell ref="D57:D59"/>
    <mergeCell ref="E57:E59"/>
    <mergeCell ref="F57:F59"/>
    <mergeCell ref="G61:K61"/>
    <mergeCell ref="G62:K62"/>
    <mergeCell ref="L164:M164"/>
    <mergeCell ref="N164:O164"/>
    <mergeCell ref="P164:Q164"/>
    <mergeCell ref="A169:S169"/>
    <mergeCell ref="A170:R170"/>
    <mergeCell ref="A172:R172"/>
    <mergeCell ref="L162:M162"/>
    <mergeCell ref="N162:O162"/>
    <mergeCell ref="P162:Q162"/>
    <mergeCell ref="L163:M163"/>
    <mergeCell ref="N163:O163"/>
    <mergeCell ref="P163:Q163"/>
    <mergeCell ref="L160:M160"/>
    <mergeCell ref="N160:O160"/>
    <mergeCell ref="P160:Q160"/>
    <mergeCell ref="L161:M161"/>
    <mergeCell ref="N161:O161"/>
    <mergeCell ref="P161:Q161"/>
    <mergeCell ref="L158:M158"/>
    <mergeCell ref="N158:O158"/>
    <mergeCell ref="P158:Q158"/>
    <mergeCell ref="L159:M159"/>
    <mergeCell ref="N159:O159"/>
    <mergeCell ref="P159:Q159"/>
    <mergeCell ref="L156:M156"/>
    <mergeCell ref="N156:O156"/>
    <mergeCell ref="P156:Q156"/>
    <mergeCell ref="L157:M157"/>
    <mergeCell ref="N157:O157"/>
    <mergeCell ref="P157:Q157"/>
    <mergeCell ref="L154:M154"/>
    <mergeCell ref="N154:O154"/>
    <mergeCell ref="P154:Q154"/>
    <mergeCell ref="L155:M155"/>
    <mergeCell ref="N155:O155"/>
    <mergeCell ref="P155:Q155"/>
    <mergeCell ref="A150:P150"/>
    <mergeCell ref="A151:A153"/>
    <mergeCell ref="B151:D151"/>
    <mergeCell ref="E151:F151"/>
    <mergeCell ref="G151:Q151"/>
    <mergeCell ref="L152:M153"/>
    <mergeCell ref="N152:O153"/>
    <mergeCell ref="P152:Q153"/>
    <mergeCell ref="R151:R153"/>
    <mergeCell ref="B152:B153"/>
    <mergeCell ref="C152:C153"/>
    <mergeCell ref="D152:D153"/>
    <mergeCell ref="E152:E153"/>
    <mergeCell ref="F152:F153"/>
    <mergeCell ref="G152:G153"/>
    <mergeCell ref="H152:I152"/>
    <mergeCell ref="J152:J153"/>
    <mergeCell ref="K152:K153"/>
    <mergeCell ref="A142:A144"/>
    <mergeCell ref="B142:B144"/>
    <mergeCell ref="C142:C144"/>
    <mergeCell ref="D142:D144"/>
    <mergeCell ref="E142:E144"/>
    <mergeCell ref="F142:F144"/>
    <mergeCell ref="G142:K142"/>
    <mergeCell ref="G143:K143"/>
    <mergeCell ref="G144:K144"/>
    <mergeCell ref="G136:K136"/>
    <mergeCell ref="G137:K137"/>
    <mergeCell ref="G138:K138"/>
    <mergeCell ref="A139:A141"/>
    <mergeCell ref="B139:B141"/>
    <mergeCell ref="C139:C141"/>
    <mergeCell ref="D139:D141"/>
    <mergeCell ref="E139:E141"/>
    <mergeCell ref="F139:F141"/>
    <mergeCell ref="G139:K139"/>
    <mergeCell ref="A136:A138"/>
    <mergeCell ref="B136:B138"/>
    <mergeCell ref="C136:C138"/>
    <mergeCell ref="D136:D138"/>
    <mergeCell ref="E136:E138"/>
    <mergeCell ref="F136:F138"/>
    <mergeCell ref="G140:K140"/>
    <mergeCell ref="G141:K141"/>
    <mergeCell ref="A133:A135"/>
    <mergeCell ref="B133:B135"/>
    <mergeCell ref="C133:C135"/>
    <mergeCell ref="D133:D135"/>
    <mergeCell ref="E133:E135"/>
    <mergeCell ref="F133:F135"/>
    <mergeCell ref="G133:K133"/>
    <mergeCell ref="G134:K134"/>
    <mergeCell ref="G135:K135"/>
    <mergeCell ref="A130:A132"/>
    <mergeCell ref="B130:B132"/>
    <mergeCell ref="C130:C132"/>
    <mergeCell ref="D130:D132"/>
    <mergeCell ref="E130:E132"/>
    <mergeCell ref="F130:F132"/>
    <mergeCell ref="G130:K130"/>
    <mergeCell ref="G131:K131"/>
    <mergeCell ref="G132:K132"/>
    <mergeCell ref="G124:K124"/>
    <mergeCell ref="G125:K125"/>
    <mergeCell ref="G126:K126"/>
    <mergeCell ref="A127:A129"/>
    <mergeCell ref="B127:B129"/>
    <mergeCell ref="C127:C129"/>
    <mergeCell ref="D127:D129"/>
    <mergeCell ref="E127:E129"/>
    <mergeCell ref="F127:F129"/>
    <mergeCell ref="G127:K127"/>
    <mergeCell ref="A124:A126"/>
    <mergeCell ref="B124:B126"/>
    <mergeCell ref="C124:C126"/>
    <mergeCell ref="D124:D126"/>
    <mergeCell ref="E124:E126"/>
    <mergeCell ref="F124:F126"/>
    <mergeCell ref="G128:K128"/>
    <mergeCell ref="G129:K129"/>
    <mergeCell ref="A121:A123"/>
    <mergeCell ref="B121:B123"/>
    <mergeCell ref="C121:C123"/>
    <mergeCell ref="D121:D123"/>
    <mergeCell ref="E121:E123"/>
    <mergeCell ref="F121:F123"/>
    <mergeCell ref="G121:K121"/>
    <mergeCell ref="G122:K122"/>
    <mergeCell ref="G123:K123"/>
    <mergeCell ref="A118:A120"/>
    <mergeCell ref="B118:B120"/>
    <mergeCell ref="C118:C120"/>
    <mergeCell ref="D118:D120"/>
    <mergeCell ref="E118:E120"/>
    <mergeCell ref="F118:F120"/>
    <mergeCell ref="G118:K118"/>
    <mergeCell ref="G119:K119"/>
    <mergeCell ref="G120:K120"/>
    <mergeCell ref="G114:K114"/>
    <mergeCell ref="A115:A117"/>
    <mergeCell ref="B115:B117"/>
    <mergeCell ref="C115:C117"/>
    <mergeCell ref="D115:D117"/>
    <mergeCell ref="E115:E117"/>
    <mergeCell ref="F115:F117"/>
    <mergeCell ref="G115:K115"/>
    <mergeCell ref="F112:F113"/>
    <mergeCell ref="G112:K113"/>
    <mergeCell ref="G116:K116"/>
    <mergeCell ref="G117:K117"/>
    <mergeCell ref="C112:C113"/>
    <mergeCell ref="D112:D113"/>
    <mergeCell ref="E112:E113"/>
    <mergeCell ref="Q112:Q113"/>
    <mergeCell ref="R112:R113"/>
    <mergeCell ref="L112:M112"/>
    <mergeCell ref="N112:N113"/>
    <mergeCell ref="O112:O113"/>
    <mergeCell ref="P112:P113"/>
    <mergeCell ref="R107:R108"/>
    <mergeCell ref="A108:O108"/>
    <mergeCell ref="L101:M101"/>
    <mergeCell ref="N101:O101"/>
    <mergeCell ref="P101:Q101"/>
    <mergeCell ref="L102:M102"/>
    <mergeCell ref="N102:O102"/>
    <mergeCell ref="P102:Q102"/>
    <mergeCell ref="L104:M104"/>
    <mergeCell ref="N104:O104"/>
    <mergeCell ref="P104:Q104"/>
    <mergeCell ref="L87:M87"/>
    <mergeCell ref="N87:O87"/>
    <mergeCell ref="P87:Q87"/>
    <mergeCell ref="L88:M88"/>
    <mergeCell ref="N88:O88"/>
    <mergeCell ref="P88:Q88"/>
    <mergeCell ref="L91:M91"/>
    <mergeCell ref="N91:O91"/>
    <mergeCell ref="P91:Q91"/>
    <mergeCell ref="L92:M92"/>
    <mergeCell ref="N92:O92"/>
    <mergeCell ref="P92:Q92"/>
    <mergeCell ref="L89:M89"/>
    <mergeCell ref="N89:O89"/>
    <mergeCell ref="P89:Q89"/>
    <mergeCell ref="L90:M90"/>
    <mergeCell ref="N90:O90"/>
    <mergeCell ref="P90:Q90"/>
    <mergeCell ref="A83:P83"/>
    <mergeCell ref="A84:A86"/>
    <mergeCell ref="B84:D84"/>
    <mergeCell ref="E84:F84"/>
    <mergeCell ref="G84:Q84"/>
    <mergeCell ref="L85:M86"/>
    <mergeCell ref="N85:O86"/>
    <mergeCell ref="P85:Q86"/>
    <mergeCell ref="R84:R86"/>
    <mergeCell ref="B85:B86"/>
    <mergeCell ref="C85:C86"/>
    <mergeCell ref="D85:D86"/>
    <mergeCell ref="E85:E86"/>
    <mergeCell ref="F85:F86"/>
    <mergeCell ref="G85:G86"/>
    <mergeCell ref="H85:I85"/>
    <mergeCell ref="J85:J86"/>
    <mergeCell ref="K85:K86"/>
    <mergeCell ref="G75:K75"/>
    <mergeCell ref="G76:K76"/>
    <mergeCell ref="G77:K77"/>
    <mergeCell ref="A78:A80"/>
    <mergeCell ref="B78:B80"/>
    <mergeCell ref="C78:C80"/>
    <mergeCell ref="D78:D80"/>
    <mergeCell ref="E78:E80"/>
    <mergeCell ref="F78:F80"/>
    <mergeCell ref="G78:K78"/>
    <mergeCell ref="A75:A77"/>
    <mergeCell ref="B75:B77"/>
    <mergeCell ref="C75:C77"/>
    <mergeCell ref="D75:D77"/>
    <mergeCell ref="E75:E77"/>
    <mergeCell ref="F75:F77"/>
    <mergeCell ref="G79:K79"/>
    <mergeCell ref="G80:K80"/>
    <mergeCell ref="A72:A74"/>
    <mergeCell ref="B72:B74"/>
    <mergeCell ref="C72:C74"/>
    <mergeCell ref="D72:D74"/>
    <mergeCell ref="E72:E74"/>
    <mergeCell ref="F72:F74"/>
    <mergeCell ref="G72:K72"/>
    <mergeCell ref="G73:K73"/>
    <mergeCell ref="G74:K74"/>
    <mergeCell ref="A69:A71"/>
    <mergeCell ref="B69:B71"/>
    <mergeCell ref="C69:C71"/>
    <mergeCell ref="D69:D71"/>
    <mergeCell ref="E69:E71"/>
    <mergeCell ref="F69:F71"/>
    <mergeCell ref="G69:K69"/>
    <mergeCell ref="G70:K70"/>
    <mergeCell ref="G71:K71"/>
    <mergeCell ref="G36:K36"/>
    <mergeCell ref="G37:K37"/>
    <mergeCell ref="G38:K38"/>
    <mergeCell ref="A39:A41"/>
    <mergeCell ref="B39:B41"/>
    <mergeCell ref="C39:C41"/>
    <mergeCell ref="D39:D41"/>
    <mergeCell ref="E39:E41"/>
    <mergeCell ref="F39:F41"/>
    <mergeCell ref="G39:K39"/>
    <mergeCell ref="A36:A38"/>
    <mergeCell ref="B36:B38"/>
    <mergeCell ref="C36:C38"/>
    <mergeCell ref="D36:D38"/>
    <mergeCell ref="E36:E38"/>
    <mergeCell ref="F36:F38"/>
    <mergeCell ref="G40:K40"/>
    <mergeCell ref="G41:K41"/>
    <mergeCell ref="A33:A35"/>
    <mergeCell ref="B33:B35"/>
    <mergeCell ref="C33:C35"/>
    <mergeCell ref="D33:D35"/>
    <mergeCell ref="E33:E35"/>
    <mergeCell ref="F33:F35"/>
    <mergeCell ref="G33:K33"/>
    <mergeCell ref="G34:K34"/>
    <mergeCell ref="G35:K35"/>
    <mergeCell ref="G29:K29"/>
    <mergeCell ref="A30:A32"/>
    <mergeCell ref="B30:B32"/>
    <mergeCell ref="C30:C32"/>
    <mergeCell ref="D30:D32"/>
    <mergeCell ref="E30:E32"/>
    <mergeCell ref="F30:F32"/>
    <mergeCell ref="G30:K30"/>
    <mergeCell ref="G31:K31"/>
    <mergeCell ref="G32:K32"/>
    <mergeCell ref="A25:S25"/>
    <mergeCell ref="A26:A28"/>
    <mergeCell ref="B26:D26"/>
    <mergeCell ref="E26:F26"/>
    <mergeCell ref="G26:R26"/>
    <mergeCell ref="B27:B28"/>
    <mergeCell ref="C27:C28"/>
    <mergeCell ref="D27:D28"/>
    <mergeCell ref="E27:E28"/>
    <mergeCell ref="F27:F28"/>
    <mergeCell ref="R27:R28"/>
    <mergeCell ref="G27:K28"/>
    <mergeCell ref="L27:M27"/>
    <mergeCell ref="N27:N28"/>
    <mergeCell ref="O27:O28"/>
    <mergeCell ref="P27:P28"/>
    <mergeCell ref="Q27:Q28"/>
    <mergeCell ref="A19:S19"/>
    <mergeCell ref="A22:O22"/>
    <mergeCell ref="P22:Q23"/>
    <mergeCell ref="R22:R23"/>
    <mergeCell ref="A23:O23"/>
    <mergeCell ref="A24:S24"/>
    <mergeCell ref="A15:B15"/>
    <mergeCell ref="C15:O15"/>
    <mergeCell ref="C16:O16"/>
    <mergeCell ref="A17:B17"/>
    <mergeCell ref="C17:O17"/>
    <mergeCell ref="C18:O18"/>
    <mergeCell ref="C13:O13"/>
    <mergeCell ref="P13:Q13"/>
    <mergeCell ref="C14:O14"/>
    <mergeCell ref="R14:R15"/>
    <mergeCell ref="C9:O9"/>
    <mergeCell ref="P9:Q9"/>
    <mergeCell ref="A10:B10"/>
    <mergeCell ref="C10:O10"/>
    <mergeCell ref="P10:Q10"/>
    <mergeCell ref="C11:O11"/>
    <mergeCell ref="P11:Q11"/>
    <mergeCell ref="A2:R2"/>
    <mergeCell ref="A3:R3"/>
    <mergeCell ref="A4:R4"/>
    <mergeCell ref="P7:Q7"/>
    <mergeCell ref="R7:R8"/>
    <mergeCell ref="A8:B8"/>
    <mergeCell ref="C8:O8"/>
    <mergeCell ref="P8:Q8"/>
    <mergeCell ref="C12:O12"/>
    <mergeCell ref="P12:Q12"/>
    <mergeCell ref="A54:A56"/>
    <mergeCell ref="B54:B56"/>
    <mergeCell ref="C54:C56"/>
    <mergeCell ref="D54:D56"/>
    <mergeCell ref="E54:E56"/>
    <mergeCell ref="F54:F56"/>
    <mergeCell ref="G54:K54"/>
    <mergeCell ref="G55:K55"/>
    <mergeCell ref="G56:K56"/>
    <mergeCell ref="L96:M96"/>
    <mergeCell ref="N96:O96"/>
    <mergeCell ref="P96:Q96"/>
    <mergeCell ref="L165:M165"/>
    <mergeCell ref="N165:O165"/>
    <mergeCell ref="P165:Q165"/>
    <mergeCell ref="A145:A147"/>
    <mergeCell ref="B145:B147"/>
    <mergeCell ref="C145:C147"/>
    <mergeCell ref="D145:D147"/>
    <mergeCell ref="E145:E147"/>
    <mergeCell ref="F145:F147"/>
    <mergeCell ref="G145:K145"/>
    <mergeCell ref="G146:K146"/>
    <mergeCell ref="G147:K147"/>
    <mergeCell ref="A107:O107"/>
    <mergeCell ref="P107:Q108"/>
    <mergeCell ref="A109:S109"/>
    <mergeCell ref="A110:S110"/>
    <mergeCell ref="A111:A113"/>
    <mergeCell ref="B111:D111"/>
    <mergeCell ref="E111:F111"/>
    <mergeCell ref="G111:R111"/>
    <mergeCell ref="B112:B113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  <rowBreaks count="3" manualBreakCount="3">
    <brk id="18" max="16383" man="1"/>
    <brk id="77" max="17" man="1"/>
    <brk id="13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theme="8" tint="0.59999389629810485"/>
  </sheetPr>
  <dimension ref="A2:CJ62"/>
  <sheetViews>
    <sheetView view="pageBreakPreview" topLeftCell="A16" zoomScale="65" zoomScaleNormal="70" zoomScaleSheetLayoutView="65" workbookViewId="0">
      <selection activeCell="E48" sqref="E48:E59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92" style="1" customWidth="1"/>
    <col min="4" max="4" width="10.42578125" style="2" customWidth="1"/>
    <col min="5" max="6" width="10" style="2" customWidth="1"/>
    <col min="7" max="7" width="7.5703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106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120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235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178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123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 t="s">
        <v>110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0</v>
      </c>
      <c r="E19" s="9">
        <f>F32</f>
        <v>0</v>
      </c>
      <c r="F19" s="10">
        <f>IF(E19&gt;0,(IF(D19/E19*100&gt;100,100,D19/E19*100)),0)</f>
        <v>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0</v>
      </c>
      <c r="E20" s="12">
        <f>F39</f>
        <v>0</v>
      </c>
      <c r="F20" s="10">
        <f>IF(D20&gt;0,IF(E20/D20*100&gt;100,100,E20/D20*100),0)</f>
        <v>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E47</f>
        <v>0</v>
      </c>
      <c r="I22" s="86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 t="e">
        <f>ROUND(((E35/E38)/(E37/100)),1)</f>
        <v>#DIV/0!</v>
      </c>
      <c r="F32" s="30">
        <f>IF(F38&gt;0,ROUND(((F35/F38)/(F37/100)),1),0)</f>
        <v>0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/>
      <c r="I33" s="3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 t="e">
        <f>E41/E40*100</f>
        <v>#DIV/0!</v>
      </c>
      <c r="F39" s="30">
        <f>IF(F40&gt;0,F41/F40*100,0)</f>
        <v>0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0</v>
      </c>
      <c r="F40" s="133">
        <v>0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0</v>
      </c>
      <c r="F41" s="39">
        <f>F40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 t="e">
        <f>ROUND((E44/E43*100),1)</f>
        <v>#DIV/0!</v>
      </c>
      <c r="F42" s="30">
        <f>IF(F43&gt;0,ROUND((F44/F43*100),1),0)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0</v>
      </c>
      <c r="F43" s="40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</v>
      </c>
      <c r="F44" s="40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 t="e">
        <f>(G32+G39+G42)/3</f>
        <v>#DIV/0!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0</v>
      </c>
      <c r="F47" s="87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/>
      <c r="G48" s="4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0</v>
      </c>
      <c r="F49" s="40"/>
      <c r="G49" s="4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40"/>
      <c r="G50" s="4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33"/>
      <c r="G51" s="4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33"/>
      <c r="G52" s="4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33"/>
      <c r="G53" s="4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33"/>
      <c r="G54" s="4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33"/>
      <c r="G55" s="4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0</v>
      </c>
      <c r="F56" s="33"/>
      <c r="G56" s="4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0</v>
      </c>
      <c r="F57" s="33"/>
      <c r="G57" s="4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0</v>
      </c>
      <c r="F58" s="33"/>
      <c r="G58" s="4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0</v>
      </c>
      <c r="F59" s="33"/>
      <c r="G59" s="4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 t="e">
        <f>(G45+G47)/2</f>
        <v>#DIV/0!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theme="8" tint="0.59999389629810485"/>
  </sheetPr>
  <dimension ref="A2:CJ62"/>
  <sheetViews>
    <sheetView view="pageBreakPreview" topLeftCell="A28" zoomScaleNormal="70" zoomScaleSheetLayoutView="100" workbookViewId="0">
      <selection activeCell="E48" sqref="E48:E59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92" style="1" customWidth="1"/>
    <col min="4" max="4" width="10.42578125" style="2" customWidth="1"/>
    <col min="5" max="6" width="10" style="2" customWidth="1"/>
    <col min="7" max="7" width="7.5703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106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120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235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178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123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 t="s">
        <v>111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0</v>
      </c>
      <c r="E19" s="9">
        <f>F32</f>
        <v>0</v>
      </c>
      <c r="F19" s="10">
        <f>IF(E19&gt;0,(IF(D19/E19*100&gt;100,100,D19/E19*100)),0)</f>
        <v>0</v>
      </c>
      <c r="G19" s="11" t="s">
        <v>21</v>
      </c>
      <c r="H19" s="209"/>
      <c r="I19" s="209"/>
      <c r="J19" s="209"/>
      <c r="K19" s="209"/>
    </row>
    <row r="20" spans="1:88" s="5" customFormat="1" ht="36" customHeight="1" x14ac:dyDescent="0.25">
      <c r="A20" s="191"/>
      <c r="B20" s="192"/>
      <c r="C20" s="8" t="s">
        <v>22</v>
      </c>
      <c r="D20" s="9">
        <v>0</v>
      </c>
      <c r="E20" s="12">
        <f>F39</f>
        <v>0</v>
      </c>
      <c r="F20" s="10">
        <f>IF(D20&gt;0,IF(E20/D20*100&gt;100,100,E20/D20*100),0)</f>
        <v>0</v>
      </c>
      <c r="G20" s="11" t="s">
        <v>21</v>
      </c>
      <c r="H20" s="210"/>
      <c r="I20" s="210"/>
      <c r="J20" s="210"/>
      <c r="K20" s="210"/>
    </row>
    <row r="21" spans="1:88" s="5" customFormat="1" ht="50.25" customHeight="1" x14ac:dyDescent="0.25">
      <c r="A21" s="191"/>
      <c r="B21" s="192"/>
      <c r="C21" s="8" t="s">
        <v>23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211"/>
      <c r="I21" s="211"/>
      <c r="J21" s="211"/>
      <c r="K21" s="211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E47</f>
        <v>0</v>
      </c>
      <c r="I22" s="86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 t="e">
        <f>ROUND(((E35/E38)/(E37/100)),1)</f>
        <v>#DIV/0!</v>
      </c>
      <c r="F32" s="30">
        <f>IF(F38&gt;0,ROUND(((F35/F38)/(F37/100)),1),0)</f>
        <v>0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/>
      <c r="I33" s="3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 t="e">
        <f>E41/E40*100</f>
        <v>#DIV/0!</v>
      </c>
      <c r="F39" s="30">
        <f>IF(F40&gt;0,F41/F40*100,0)</f>
        <v>0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0</v>
      </c>
      <c r="F40" s="133">
        <v>0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0</v>
      </c>
      <c r="F41" s="39">
        <f>F40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 t="e">
        <f>ROUND((E44/E43*100),1)</f>
        <v>#DIV/0!</v>
      </c>
      <c r="F42" s="30">
        <f>IF(F43&gt;0,ROUND((F44/F43*100),1),0)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0</v>
      </c>
      <c r="F43" s="40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</v>
      </c>
      <c r="F44" s="40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 t="e">
        <f>(G32+G39+G42)/3</f>
        <v>#DIV/0!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0</v>
      </c>
      <c r="F47" s="87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33"/>
      <c r="G48" s="4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0</v>
      </c>
      <c r="F49" s="33"/>
      <c r="G49" s="4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33"/>
      <c r="G50" s="4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33"/>
      <c r="G51" s="4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33"/>
      <c r="G52" s="4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33"/>
      <c r="G53" s="4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33"/>
      <c r="G54" s="4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33"/>
      <c r="G55" s="4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0</v>
      </c>
      <c r="F56" s="33"/>
      <c r="G56" s="4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0</v>
      </c>
      <c r="F57" s="33"/>
      <c r="G57" s="4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0</v>
      </c>
      <c r="F58" s="33"/>
      <c r="G58" s="4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0</v>
      </c>
      <c r="F59" s="33"/>
      <c r="G59" s="4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 t="e">
        <f>(G45+G47)/2</f>
        <v>#DIV/0!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theme="4" tint="0.59999389629810485"/>
  </sheetPr>
  <dimension ref="A2:CJ62"/>
  <sheetViews>
    <sheetView view="pageBreakPreview" topLeftCell="A4" zoomScale="70" zoomScaleNormal="70" zoomScaleSheetLayoutView="70" workbookViewId="0">
      <selection activeCell="C60" sqref="C60:F60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92" style="1" customWidth="1"/>
    <col min="4" max="4" width="10.42578125" style="2" customWidth="1"/>
    <col min="5" max="6" width="10" style="2" customWidth="1"/>
    <col min="7" max="7" width="8.42578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" width="9.140625" style="4"/>
    <col min="17" max="17" width="9.5703125" style="4" bestFit="1" customWidth="1"/>
    <col min="18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310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106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120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235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236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122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 t="s">
        <v>237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10</v>
      </c>
      <c r="E19" s="9">
        <f>F32</f>
        <v>1.7</v>
      </c>
      <c r="F19" s="10">
        <f>IF(OR(AND(E19&gt;0,E19&lt;10),E19=0),100,D19/E19*100)</f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IF(D20&gt;0,IF(E20/D20*100&gt;100,100,E20/D20*100),0)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33.299999999999997</v>
      </c>
      <c r="E21" s="12">
        <f>F42</f>
        <v>33.299999999999997</v>
      </c>
      <c r="F21" s="10">
        <f>IF(D21&gt;0,IF(E21/D21*100&gt;100,100,E21/D21*100),0)</f>
        <v>100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86">
        <f>E47</f>
        <v>3.67</v>
      </c>
      <c r="I22" s="86">
        <f>F47</f>
        <v>4</v>
      </c>
      <c r="J22" s="10">
        <f>IF(I22/H22*100&gt;100,100,I22/H22*100)</f>
        <v>100</v>
      </c>
      <c r="K22" s="20">
        <f>(J22+G22)/2</f>
        <v>100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>
        <f>ROUND(((E35/E38)/(E37/100)),1)</f>
        <v>10</v>
      </c>
      <c r="F32" s="30">
        <f>IF(F38&gt;0,ROUND(((F35/F38)/(F37/100)),1),0)</f>
        <v>1.7</v>
      </c>
      <c r="G32" s="30">
        <f>IF(OR(AND(F32&gt;0,F32&lt;10),F32=0),100,E32/F32*100)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819.14400000000001</v>
      </c>
      <c r="F33" s="33">
        <f>F37*F38-F34</f>
        <v>433</v>
      </c>
      <c r="G33" s="33"/>
      <c r="H33" s="34"/>
      <c r="I33" s="34"/>
      <c r="J33" s="4"/>
      <c r="K33" s="4"/>
      <c r="L33" s="4"/>
      <c r="M33" s="4"/>
      <c r="N33" s="4"/>
      <c r="O33" s="4"/>
      <c r="P33" s="4"/>
      <c r="Q33" s="17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91.016000000000005</v>
      </c>
      <c r="F34" s="33">
        <f>F35+F36</f>
        <v>203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91.016000000000005</v>
      </c>
      <c r="F35" s="37">
        <v>11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>
        <v>192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40">
        <v>159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8">
        <f>E47</f>
        <v>3.67</v>
      </c>
      <c r="F38" s="38">
        <f>F47</f>
        <v>4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>
        <f>E41/E40*100</f>
        <v>100</v>
      </c>
      <c r="F39" s="30">
        <f>IF(F40&gt;0,F41/F40*100,0)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0.10337579999999999</v>
      </c>
      <c r="F40" s="165">
        <v>0.10337579999999999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0.10337579999999999</v>
      </c>
      <c r="F41" s="166">
        <f>F40</f>
        <v>0.10337579999999999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>
        <f>ROUND((E44/E43*100),1)</f>
        <v>33.299999999999997</v>
      </c>
      <c r="F42" s="30">
        <f>IF(F43&gt;0,ROUND((F44/F43*100),1),0)</f>
        <v>33.299999999999997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3</v>
      </c>
      <c r="F43" s="40">
        <v>3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0.99899999999999989</v>
      </c>
      <c r="F44" s="40">
        <v>1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>
        <f>(G32+G39+G42)/3</f>
        <v>100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3.67</v>
      </c>
      <c r="F47" s="87">
        <f>ROUND(((F48+F49+F50+F57+F58+F59+F51+F52+F53+F54+F55+F56)/12),2)</f>
        <v>4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>
        <v>0</v>
      </c>
      <c r="G48" s="4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2</v>
      </c>
      <c r="F49" s="40">
        <v>2</v>
      </c>
      <c r="G49" s="4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5</v>
      </c>
      <c r="F50" s="40">
        <v>5</v>
      </c>
      <c r="G50" s="4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5</v>
      </c>
      <c r="F51" s="40">
        <v>5</v>
      </c>
      <c r="G51" s="4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5</v>
      </c>
      <c r="F52" s="40">
        <v>5</v>
      </c>
      <c r="G52" s="4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5</v>
      </c>
      <c r="F53" s="40">
        <v>5</v>
      </c>
      <c r="G53" s="4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5</v>
      </c>
      <c r="F54" s="40">
        <f>4+1</f>
        <v>5</v>
      </c>
      <c r="G54" s="4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5</v>
      </c>
      <c r="F55" s="40">
        <f>4+1</f>
        <v>5</v>
      </c>
      <c r="G55" s="4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3</v>
      </c>
      <c r="F56" s="40">
        <v>4</v>
      </c>
      <c r="G56" s="4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3</v>
      </c>
      <c r="F57" s="40">
        <v>5</v>
      </c>
      <c r="G57" s="4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3</v>
      </c>
      <c r="F58" s="40">
        <v>5</v>
      </c>
      <c r="G58" s="4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3</v>
      </c>
      <c r="F59" s="40">
        <v>2</v>
      </c>
      <c r="G59" s="4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>
        <f>(G45+G47)/2</f>
        <v>100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180" verticalDpi="180" r:id="rId1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theme="4" tint="0.59999389629810485"/>
  </sheetPr>
  <dimension ref="A2:CJ62"/>
  <sheetViews>
    <sheetView view="pageBreakPreview" topLeftCell="A46" zoomScale="70" zoomScaleNormal="70" zoomScaleSheetLayoutView="70" workbookViewId="0">
      <selection activeCell="D21" sqref="D21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92" style="1" customWidth="1"/>
    <col min="4" max="4" width="10.42578125" style="2" customWidth="1"/>
    <col min="5" max="6" width="10" style="2" customWidth="1"/>
    <col min="7" max="7" width="8.42578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2" width="26.42578125" style="4" customWidth="1"/>
    <col min="13" max="13" width="5.140625" style="4" customWidth="1"/>
    <col min="14" max="14" width="7.28515625" style="4" customWidth="1"/>
    <col min="15" max="16" width="9.140625" style="4"/>
    <col min="17" max="17" width="9.5703125" style="4" bestFit="1" customWidth="1"/>
    <col min="18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310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106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120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235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236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122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 t="s">
        <v>111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10</v>
      </c>
      <c r="E19" s="9">
        <f>F32</f>
        <v>1.1000000000000001</v>
      </c>
      <c r="F19" s="10">
        <f>IF(E19&gt;0,(IF(D19/E19*100&gt;100,100,D19/E19*100)),0)</f>
        <v>100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IF(D20&gt;0,IF(E20/D20*100&gt;100,100,E20/D20*100),0)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33.299999999999997</v>
      </c>
      <c r="E21" s="12">
        <f>F42</f>
        <v>33.299999999999997</v>
      </c>
      <c r="F21" s="10">
        <f>IF(D21&gt;0,IF(E21/D21*100&gt;100,100,E21/D21*100),0)</f>
        <v>100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100</v>
      </c>
      <c r="H22" s="86">
        <f>E47</f>
        <v>28.58</v>
      </c>
      <c r="I22" s="86">
        <f>F47</f>
        <v>28.08</v>
      </c>
      <c r="J22" s="10">
        <f>IF(I22/H22*100&gt;100,100,I22/H22*100)</f>
        <v>98.250524842547236</v>
      </c>
      <c r="K22" s="20">
        <f>(J22+G22)/2</f>
        <v>99.125262421273618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>
        <f>ROUND(((E35/E38)/(E37/100)),1)</f>
        <v>10</v>
      </c>
      <c r="F32" s="30">
        <f>IF(F38&gt;0,ROUND(((F35/F38)/(F37/100)),1),0)</f>
        <v>1.1000000000000001</v>
      </c>
      <c r="G32" s="30">
        <f>IF(E32/F32*100&gt;100,100,E32/F32*100)</f>
        <v>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6379.0559999999996</v>
      </c>
      <c r="F33" s="33">
        <f>F37*F38-F34</f>
        <v>3858.7199999999993</v>
      </c>
      <c r="G33" s="33"/>
      <c r="H33" s="34"/>
      <c r="I33" s="34"/>
      <c r="J33" s="4"/>
      <c r="K33" s="4"/>
      <c r="L33" s="4"/>
      <c r="M33" s="4"/>
      <c r="N33" s="4"/>
      <c r="O33" s="4"/>
      <c r="P33" s="4"/>
      <c r="Q33" s="17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708.78399999999999</v>
      </c>
      <c r="F34" s="33">
        <f>F35+F36</f>
        <v>606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708.78399999999999</v>
      </c>
      <c r="F35" s="37">
        <v>49</v>
      </c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>
        <v>557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170">
        <f>'5'!F37</f>
        <v>159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8">
        <f>E47</f>
        <v>28.58</v>
      </c>
      <c r="F38" s="38">
        <f>F47</f>
        <v>28.08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>
        <f>E41/E40*100</f>
        <v>100</v>
      </c>
      <c r="F39" s="30">
        <f>IF(F40&gt;0,F41/F40*100,0)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3.2203808999999999</v>
      </c>
      <c r="F40" s="165">
        <v>3.2203808999999999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3.2203808999999999</v>
      </c>
      <c r="F41" s="166">
        <f>F40</f>
        <v>3.2203808999999999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>
        <f>ROUND((E44/E43*100),1)</f>
        <v>33.299999999999997</v>
      </c>
      <c r="F42" s="30">
        <f>IF(F43&gt;0,ROUND((F44/F43*100),1),0)</f>
        <v>33.299999999999997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3</v>
      </c>
      <c r="F43" s="40">
        <v>3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0.99899999999999989</v>
      </c>
      <c r="F44" s="40">
        <v>1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>
        <f>(G32+G39+G42)/3</f>
        <v>100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28.58</v>
      </c>
      <c r="F47" s="87">
        <f>ROUND(((F48+F49+F50+F57+F58+F59+F51+F52+F53+F54+F55+F56)/12),2)</f>
        <v>28.08</v>
      </c>
      <c r="G47" s="30">
        <f>IF(F47/E47*100&gt;100,100,F47/E47*100)</f>
        <v>98.250524842547236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>
        <v>0</v>
      </c>
      <c r="G48" s="4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35</v>
      </c>
      <c r="F49" s="40">
        <v>35</v>
      </c>
      <c r="G49" s="4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38</v>
      </c>
      <c r="F50" s="40">
        <v>38</v>
      </c>
      <c r="G50" s="4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38</v>
      </c>
      <c r="F51" s="40">
        <v>38</v>
      </c>
      <c r="G51" s="4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38</v>
      </c>
      <c r="F52" s="40">
        <v>38</v>
      </c>
      <c r="G52" s="4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38</v>
      </c>
      <c r="F53" s="40">
        <v>38</v>
      </c>
      <c r="G53" s="4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38</v>
      </c>
      <c r="F54" s="40">
        <v>38</v>
      </c>
      <c r="G54" s="4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38</v>
      </c>
      <c r="F55" s="40">
        <v>38</v>
      </c>
      <c r="G55" s="4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ht="18" customHeight="1" x14ac:dyDescent="0.25">
      <c r="A56" s="203"/>
      <c r="B56" s="205"/>
      <c r="C56" s="47" t="s">
        <v>70</v>
      </c>
      <c r="D56" s="48" t="s">
        <v>50</v>
      </c>
      <c r="E56" s="33">
        <v>20</v>
      </c>
      <c r="F56" s="40">
        <f>20-3</f>
        <v>17</v>
      </c>
      <c r="G56" s="4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20</v>
      </c>
      <c r="F57" s="40">
        <v>19</v>
      </c>
      <c r="G57" s="4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20</v>
      </c>
      <c r="F58" s="40">
        <v>19</v>
      </c>
      <c r="G58" s="4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20</v>
      </c>
      <c r="F59" s="40">
        <v>19</v>
      </c>
      <c r="G59" s="4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>
        <f>(G45+G47)/2</f>
        <v>99.125262421273618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8" tint="0.59999389629810485"/>
  </sheetPr>
  <dimension ref="A2:CJ62"/>
  <sheetViews>
    <sheetView view="pageBreakPreview" topLeftCell="A40" zoomScale="70" zoomScaleNormal="70" zoomScaleSheetLayoutView="70" workbookViewId="0">
      <selection activeCell="I36" sqref="I36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92" style="1" customWidth="1"/>
    <col min="4" max="4" width="10.42578125" style="2" customWidth="1"/>
    <col min="5" max="6" width="10" style="2" customWidth="1"/>
    <col min="7" max="7" width="8.42578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" width="9.140625" style="4"/>
    <col min="17" max="17" width="9.5703125" style="4" bestFit="1" customWidth="1"/>
    <col min="18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310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106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120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235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236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123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 t="s">
        <v>237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10</v>
      </c>
      <c r="E19" s="9">
        <f>F32</f>
        <v>0</v>
      </c>
      <c r="F19" s="10">
        <f>IF(E19&gt;0,(IF(D19/E19*100&gt;100,100,D19/E19*100)),0)</f>
        <v>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100</v>
      </c>
      <c r="E20" s="12">
        <f>F39</f>
        <v>100</v>
      </c>
      <c r="F20" s="10">
        <f>IF(D20&gt;0,IF(E20/D20*100&gt;100,100,E20/D20*100),0)</f>
        <v>100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50</v>
      </c>
      <c r="E21" s="12">
        <f>F42</f>
        <v>50</v>
      </c>
      <c r="F21" s="10">
        <f>IF(D21&gt;0,IF(E21/D21*100&gt;100,100,E21/D21*100),0)</f>
        <v>100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66.666666666666671</v>
      </c>
      <c r="H22" s="86">
        <f>E47</f>
        <v>1</v>
      </c>
      <c r="I22" s="86">
        <f>F47</f>
        <v>1.25</v>
      </c>
      <c r="J22" s="10">
        <f>IF(I22/H22*100&gt;100,100,I22/H22*100)</f>
        <v>100</v>
      </c>
      <c r="K22" s="20">
        <f>(J22+G22)/2</f>
        <v>83.333333333333343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>
        <f>ROUND(((E35/E38)/(E37/100)),1)</f>
        <v>10</v>
      </c>
      <c r="F32" s="30">
        <f>IF(F38&gt;0,ROUND(((F35/F38)/(F37/100)),1),0)</f>
        <v>0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223.2</v>
      </c>
      <c r="F33" s="33">
        <f>F37*F38-F34</f>
        <v>70.75</v>
      </c>
      <c r="G33" s="33"/>
      <c r="H33" s="34"/>
      <c r="I33" s="34"/>
      <c r="J33" s="4"/>
      <c r="K33" s="4"/>
      <c r="L33" s="4"/>
      <c r="M33" s="4"/>
      <c r="N33" s="4"/>
      <c r="O33" s="4"/>
      <c r="P33" s="4"/>
      <c r="Q33" s="17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24.8</v>
      </c>
      <c r="F34" s="33">
        <f>F35+F36</f>
        <v>128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24.8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>
        <v>128</v>
      </c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170">
        <f>'5'!F37</f>
        <v>159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8">
        <f>E47</f>
        <v>1</v>
      </c>
      <c r="F38" s="38">
        <f>F47</f>
        <v>1.25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>
        <f>E41/E40*100</f>
        <v>100</v>
      </c>
      <c r="F39" s="30">
        <f>IF(F40&gt;0,F41/F40*100,0)</f>
        <v>100</v>
      </c>
      <c r="G39" s="30">
        <f>IF(F39/E39*100&gt;100,100,F39/E39*100)</f>
        <v>100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2.9214899999999999E-2</v>
      </c>
      <c r="F40" s="167">
        <v>2.9214899999999999E-2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2.9214899999999999E-2</v>
      </c>
      <c r="F41" s="168">
        <f>F40</f>
        <v>2.9214899999999999E-2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>
        <f>ROUND((E44/E43*100),1)</f>
        <v>50</v>
      </c>
      <c r="F42" s="30">
        <f>IF(F43&gt;0,ROUND((F44/F43*100),1),0)</f>
        <v>50</v>
      </c>
      <c r="G42" s="30">
        <f>IF(F42/E42*100&gt;100,100,F42/E42*100)</f>
        <v>100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4</v>
      </c>
      <c r="F43" s="40">
        <v>4</v>
      </c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2</v>
      </c>
      <c r="F44" s="40">
        <v>2</v>
      </c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 t="e">
        <f>(G32+G39+G42)/3</f>
        <v>#DIV/0!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1</v>
      </c>
      <c r="F47" s="87">
        <f>ROUND(((F48+F49+F50+F57+F58+F59+F51+F52+F53+F54+F55+F56)/12),2)</f>
        <v>1.25</v>
      </c>
      <c r="G47" s="30">
        <f>IF(F47/E47*100&gt;100,100,F47/E47*100)</f>
        <v>100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>
        <v>0</v>
      </c>
      <c r="G48" s="4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1</v>
      </c>
      <c r="F49" s="40">
        <v>1</v>
      </c>
      <c r="G49" s="4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40">
        <v>0</v>
      </c>
      <c r="G50" s="4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40">
        <v>0</v>
      </c>
      <c r="G51" s="4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40">
        <v>0</v>
      </c>
      <c r="G52" s="4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40">
        <v>0</v>
      </c>
      <c r="G53" s="4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40">
        <v>0</v>
      </c>
      <c r="G54" s="4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40">
        <v>0</v>
      </c>
      <c r="G55" s="4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5</v>
      </c>
      <c r="F56" s="40">
        <v>5</v>
      </c>
      <c r="G56" s="4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2</v>
      </c>
      <c r="F57" s="40">
        <v>2</v>
      </c>
      <c r="G57" s="4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2</v>
      </c>
      <c r="F58" s="40">
        <v>2</v>
      </c>
      <c r="G58" s="4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2</v>
      </c>
      <c r="F59" s="40">
        <v>5</v>
      </c>
      <c r="G59" s="4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 t="e">
        <f>(G45+G47)/2</f>
        <v>#DIV/0!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>
    <tabColor theme="8" tint="0.59999389629810485"/>
  </sheetPr>
  <dimension ref="A2:CJ62"/>
  <sheetViews>
    <sheetView view="pageBreakPreview" topLeftCell="A13" zoomScale="60" zoomScaleNormal="82" workbookViewId="0">
      <selection activeCell="E48" sqref="E48:E59"/>
    </sheetView>
  </sheetViews>
  <sheetFormatPr defaultRowHeight="15.75" x14ac:dyDescent="0.25"/>
  <cols>
    <col min="1" max="1" width="4.85546875" style="1" customWidth="1"/>
    <col min="2" max="2" width="12.7109375" style="109" customWidth="1"/>
    <col min="3" max="3" width="92" style="1" customWidth="1"/>
    <col min="4" max="4" width="10.42578125" style="2" customWidth="1"/>
    <col min="5" max="6" width="10" style="2" customWidth="1"/>
    <col min="7" max="7" width="7.5703125" style="3" customWidth="1"/>
    <col min="8" max="8" width="9.42578125" style="4" customWidth="1"/>
    <col min="9" max="10" width="12.85546875" style="4" bestFit="1" customWidth="1"/>
    <col min="11" max="11" width="10.140625" style="4" bestFit="1" customWidth="1"/>
    <col min="12" max="13" width="5.140625" style="4" customWidth="1"/>
    <col min="14" max="14" width="7.28515625" style="4" customWidth="1"/>
    <col min="15" max="16384" width="9.140625" style="4"/>
  </cols>
  <sheetData>
    <row r="2" spans="1:88" customFormat="1" ht="18.75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88" customFormat="1" ht="18.75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88" customFormat="1" ht="19.5" x14ac:dyDescent="0.35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88" customFormat="1" ht="18.75" x14ac:dyDescent="0.3">
      <c r="A5" s="184" t="s">
        <v>267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88" customFormat="1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88" customFormat="1" ht="15" x14ac:dyDescent="0.25">
      <c r="A7" s="186" t="s">
        <v>276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88" customFormat="1" ht="19.5" x14ac:dyDescent="0.3">
      <c r="A8" s="67"/>
      <c r="B8" s="106"/>
      <c r="C8" s="106"/>
      <c r="D8" s="106"/>
      <c r="E8" s="106"/>
      <c r="F8" s="106"/>
      <c r="G8" s="106"/>
      <c r="H8" s="106"/>
      <c r="I8" s="106"/>
      <c r="J8" s="106"/>
    </row>
    <row r="9" spans="1:88" customFormat="1" ht="19.5" x14ac:dyDescent="0.3">
      <c r="A9" s="76" t="s">
        <v>120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88" customFormat="1" ht="19.5" x14ac:dyDescent="0.3">
      <c r="A10" s="67" t="s">
        <v>104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88" customFormat="1" ht="19.5" x14ac:dyDescent="0.3">
      <c r="A11" s="67" t="s">
        <v>104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88" customFormat="1" ht="19.5" x14ac:dyDescent="0.3">
      <c r="A12" s="67" t="s">
        <v>123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88" customFormat="1" ht="19.5" x14ac:dyDescent="0.3">
      <c r="A13" s="67" t="s">
        <v>238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88" s="6" customFormat="1" ht="15" customHeight="1" x14ac:dyDescent="0.25">
      <c r="A14" s="194" t="s">
        <v>3</v>
      </c>
      <c r="B14" s="195" t="s">
        <v>4</v>
      </c>
      <c r="C14" s="195"/>
      <c r="D14" s="195"/>
      <c r="E14" s="195"/>
      <c r="F14" s="195"/>
      <c r="G14" s="195"/>
      <c r="H14" s="195"/>
      <c r="I14" s="195"/>
      <c r="J14" s="195"/>
      <c r="K14" s="187" t="s">
        <v>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s="7" customFormat="1" ht="15" customHeight="1" x14ac:dyDescent="0.25">
      <c r="A15" s="194"/>
      <c r="B15" s="188" t="s">
        <v>6</v>
      </c>
      <c r="C15" s="189" t="s">
        <v>7</v>
      </c>
      <c r="D15" s="189"/>
      <c r="E15" s="189"/>
      <c r="F15" s="189"/>
      <c r="G15" s="189"/>
      <c r="H15" s="190" t="s">
        <v>8</v>
      </c>
      <c r="I15" s="190"/>
      <c r="J15" s="190"/>
      <c r="K15" s="18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s="7" customFormat="1" ht="37.5" customHeight="1" x14ac:dyDescent="0.25">
      <c r="A16" s="194"/>
      <c r="B16" s="188"/>
      <c r="C16" s="189"/>
      <c r="D16" s="189"/>
      <c r="E16" s="189"/>
      <c r="F16" s="189"/>
      <c r="G16" s="189"/>
      <c r="H16" s="190"/>
      <c r="I16" s="190"/>
      <c r="J16" s="190"/>
      <c r="K16" s="18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s="7" customFormat="1" ht="18" customHeight="1" x14ac:dyDescent="0.3">
      <c r="A17" s="194"/>
      <c r="B17" s="68"/>
      <c r="C17" s="68"/>
      <c r="D17" s="69" t="s">
        <v>9</v>
      </c>
      <c r="E17" s="69" t="s">
        <v>10</v>
      </c>
      <c r="F17" s="69" t="s">
        <v>11</v>
      </c>
      <c r="G17" s="69" t="s">
        <v>12</v>
      </c>
      <c r="H17" s="69" t="s">
        <v>13</v>
      </c>
      <c r="I17" s="70" t="s">
        <v>14</v>
      </c>
      <c r="J17" s="11" t="s">
        <v>15</v>
      </c>
      <c r="K17" s="18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s="7" customFormat="1" ht="15" customHeight="1" x14ac:dyDescent="0.25">
      <c r="A18" s="107">
        <v>1</v>
      </c>
      <c r="B18" s="107" t="s">
        <v>16</v>
      </c>
      <c r="C18" s="107" t="s">
        <v>17</v>
      </c>
      <c r="D18" s="11">
        <v>4</v>
      </c>
      <c r="E18" s="11">
        <v>5</v>
      </c>
      <c r="F18" s="11">
        <v>6</v>
      </c>
      <c r="G18" s="11">
        <v>7</v>
      </c>
      <c r="H18" s="71">
        <v>8</v>
      </c>
      <c r="I18" s="70">
        <v>9</v>
      </c>
      <c r="J18" s="72">
        <v>10</v>
      </c>
      <c r="K18" s="11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s="5" customFormat="1" ht="48.75" customHeight="1" x14ac:dyDescent="0.25">
      <c r="A19" s="191" t="s">
        <v>18</v>
      </c>
      <c r="B19" s="192" t="s">
        <v>19</v>
      </c>
      <c r="C19" s="8" t="s">
        <v>20</v>
      </c>
      <c r="D19" s="9">
        <v>0</v>
      </c>
      <c r="E19" s="9">
        <f>F32</f>
        <v>0</v>
      </c>
      <c r="F19" s="10">
        <f>IF(E19&gt;0,(IF(D19/E19*100&gt;100,100,D19/E19*100)),0)</f>
        <v>0</v>
      </c>
      <c r="G19" s="11" t="s">
        <v>21</v>
      </c>
      <c r="H19" s="193"/>
      <c r="I19" s="193"/>
      <c r="J19" s="193"/>
      <c r="K19" s="193"/>
    </row>
    <row r="20" spans="1:88" s="5" customFormat="1" ht="36" customHeight="1" x14ac:dyDescent="0.25">
      <c r="A20" s="191"/>
      <c r="B20" s="192"/>
      <c r="C20" s="8" t="s">
        <v>22</v>
      </c>
      <c r="D20" s="9">
        <v>0</v>
      </c>
      <c r="E20" s="12">
        <f>F39</f>
        <v>0</v>
      </c>
      <c r="F20" s="10">
        <f>IF(D20&gt;0,IF(E20/D20*100&gt;100,100,E20/D20*100),0)</f>
        <v>0</v>
      </c>
      <c r="G20" s="11" t="s">
        <v>21</v>
      </c>
      <c r="H20" s="193"/>
      <c r="I20" s="193"/>
      <c r="J20" s="193"/>
      <c r="K20" s="193"/>
    </row>
    <row r="21" spans="1:88" s="5" customFormat="1" ht="50.25" customHeight="1" x14ac:dyDescent="0.25">
      <c r="A21" s="191"/>
      <c r="B21" s="192"/>
      <c r="C21" s="8" t="s">
        <v>23</v>
      </c>
      <c r="D21" s="9">
        <v>0</v>
      </c>
      <c r="E21" s="12">
        <f>F42</f>
        <v>0</v>
      </c>
      <c r="F21" s="10">
        <f>IF(D21&gt;0,IF(E21/D21*100&gt;100,100,E21/D21*100),0)</f>
        <v>0</v>
      </c>
      <c r="G21" s="11" t="s">
        <v>21</v>
      </c>
      <c r="H21" s="193"/>
      <c r="I21" s="193"/>
      <c r="J21" s="193"/>
      <c r="K21" s="193"/>
    </row>
    <row r="22" spans="1:88" s="5" customFormat="1" x14ac:dyDescent="0.25">
      <c r="A22" s="191"/>
      <c r="B22" s="13" t="s">
        <v>24</v>
      </c>
      <c r="C22" s="14" t="s">
        <v>25</v>
      </c>
      <c r="D22" s="15" t="s">
        <v>26</v>
      </c>
      <c r="E22" s="16" t="s">
        <v>26</v>
      </c>
      <c r="F22" s="15" t="s">
        <v>27</v>
      </c>
      <c r="G22" s="17">
        <f>SUM(F19:F21)/3</f>
        <v>0</v>
      </c>
      <c r="H22" s="86">
        <f>E47</f>
        <v>0</v>
      </c>
      <c r="I22" s="86">
        <f>F47</f>
        <v>0</v>
      </c>
      <c r="J22" s="10" t="e">
        <f>IF(I22/H22*100&gt;100,100,I22/H22*100)</f>
        <v>#DIV/0!</v>
      </c>
      <c r="K22" s="20" t="e">
        <f>(J22+G22)/2</f>
        <v>#DIV/0!</v>
      </c>
    </row>
    <row r="24" spans="1:88" x14ac:dyDescent="0.25">
      <c r="B24" s="196" t="s">
        <v>28</v>
      </c>
      <c r="C24" s="196"/>
    </row>
    <row r="25" spans="1:88" s="21" customFormat="1" x14ac:dyDescent="0.25">
      <c r="A25" s="197" t="s">
        <v>29</v>
      </c>
      <c r="B25" s="197"/>
      <c r="C25" s="197"/>
      <c r="D25" s="197"/>
      <c r="E25" s="197"/>
      <c r="F25" s="197"/>
      <c r="G25" s="19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8" s="21" customFormat="1" x14ac:dyDescent="0.25">
      <c r="A26" s="198"/>
      <c r="B26" s="198"/>
      <c r="C26" s="198"/>
      <c r="D26" s="198"/>
      <c r="E26" s="198"/>
      <c r="F26" s="198"/>
      <c r="G26" s="19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8" s="22" customFormat="1" x14ac:dyDescent="0.25">
      <c r="A27" s="199" t="s">
        <v>3</v>
      </c>
      <c r="B27" s="200" t="s">
        <v>4</v>
      </c>
      <c r="C27" s="200"/>
      <c r="D27" s="200"/>
      <c r="E27" s="200"/>
      <c r="F27" s="200"/>
      <c r="G27" s="20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8" s="21" customFormat="1" x14ac:dyDescent="0.25">
      <c r="A28" s="199"/>
      <c r="B28" s="201" t="s">
        <v>30</v>
      </c>
      <c r="C28" s="202"/>
      <c r="D28" s="202"/>
      <c r="E28" s="202"/>
      <c r="F28" s="202"/>
      <c r="G28" s="20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8" s="21" customFormat="1" ht="36.75" x14ac:dyDescent="0.25">
      <c r="A29" s="199"/>
      <c r="B29" s="201"/>
      <c r="C29" s="110" t="s">
        <v>31</v>
      </c>
      <c r="D29" s="23" t="s">
        <v>32</v>
      </c>
      <c r="E29" s="23" t="s">
        <v>33</v>
      </c>
      <c r="F29" s="23" t="s">
        <v>34</v>
      </c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8" s="21" customFormat="1" x14ac:dyDescent="0.25">
      <c r="A30" s="24">
        <v>1</v>
      </c>
      <c r="B30" s="24" t="s">
        <v>16</v>
      </c>
      <c r="C30" s="24" t="s">
        <v>17</v>
      </c>
      <c r="D30" s="25">
        <v>4</v>
      </c>
      <c r="E30" s="25">
        <v>5</v>
      </c>
      <c r="F30" s="25">
        <v>6</v>
      </c>
      <c r="G30" s="25">
        <v>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8" s="21" customFormat="1" x14ac:dyDescent="0.25">
      <c r="A31" s="203" t="s">
        <v>18</v>
      </c>
      <c r="B31" s="204" t="s">
        <v>35</v>
      </c>
      <c r="C31" s="26" t="s">
        <v>36</v>
      </c>
      <c r="D31" s="26"/>
      <c r="E31" s="27" t="s">
        <v>37</v>
      </c>
      <c r="F31" s="27" t="s">
        <v>38</v>
      </c>
      <c r="G31" s="27" t="s">
        <v>39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8" s="21" customFormat="1" ht="25.5" x14ac:dyDescent="0.25">
      <c r="A32" s="203"/>
      <c r="B32" s="205"/>
      <c r="C32" s="28" t="s">
        <v>40</v>
      </c>
      <c r="D32" s="29" t="s">
        <v>41</v>
      </c>
      <c r="E32" s="30" t="e">
        <f>ROUND(((E35/E38)/(E37/100)),1)</f>
        <v>#DIV/0!</v>
      </c>
      <c r="F32" s="30">
        <f>IF(F38&gt;0,ROUND(((F35/F38)/(F37/100)),1),0)</f>
        <v>0</v>
      </c>
      <c r="G32" s="30" t="e">
        <f>IF(E32/F32*100&gt;100,100,E32/F32*100)</f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21" customFormat="1" x14ac:dyDescent="0.25">
      <c r="A33" s="203"/>
      <c r="B33" s="205"/>
      <c r="C33" s="31" t="s">
        <v>42</v>
      </c>
      <c r="D33" s="32" t="s">
        <v>43</v>
      </c>
      <c r="E33" s="33">
        <f>E37*E38-E34</f>
        <v>0</v>
      </c>
      <c r="F33" s="33">
        <f>F37*F38-F34</f>
        <v>0</v>
      </c>
      <c r="G33" s="33"/>
      <c r="H33" s="34"/>
      <c r="I33" s="3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21" customFormat="1" x14ac:dyDescent="0.25">
      <c r="A34" s="203"/>
      <c r="B34" s="205"/>
      <c r="C34" s="31" t="s">
        <v>44</v>
      </c>
      <c r="D34" s="32" t="s">
        <v>43</v>
      </c>
      <c r="E34" s="33">
        <f>E35+E36</f>
        <v>0</v>
      </c>
      <c r="F34" s="33">
        <f>F35+F36</f>
        <v>0</v>
      </c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21" customFormat="1" x14ac:dyDescent="0.25">
      <c r="A35" s="203"/>
      <c r="B35" s="205"/>
      <c r="C35" s="35" t="s">
        <v>45</v>
      </c>
      <c r="D35" s="32" t="s">
        <v>43</v>
      </c>
      <c r="E35" s="36">
        <f>E37*E38*D19%</f>
        <v>0</v>
      </c>
      <c r="F35" s="37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21" customFormat="1" x14ac:dyDescent="0.25">
      <c r="A36" s="203"/>
      <c r="B36" s="205"/>
      <c r="C36" s="35" t="s">
        <v>46</v>
      </c>
      <c r="D36" s="32" t="s">
        <v>43</v>
      </c>
      <c r="E36" s="36"/>
      <c r="F36" s="37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21" customFormat="1" ht="25.5" x14ac:dyDescent="0.25">
      <c r="A37" s="203"/>
      <c r="B37" s="205"/>
      <c r="C37" s="31" t="s">
        <v>47</v>
      </c>
      <c r="D37" s="32" t="s">
        <v>48</v>
      </c>
      <c r="E37" s="33">
        <v>248</v>
      </c>
      <c r="F37" s="33">
        <v>57</v>
      </c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21" customFormat="1" x14ac:dyDescent="0.25">
      <c r="A38" s="203"/>
      <c r="B38" s="205"/>
      <c r="C38" s="31" t="s">
        <v>49</v>
      </c>
      <c r="D38" s="32" t="s">
        <v>50</v>
      </c>
      <c r="E38" s="33">
        <f>E47</f>
        <v>0</v>
      </c>
      <c r="F38" s="33">
        <f>F47</f>
        <v>0</v>
      </c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22" customFormat="1" ht="25.5" x14ac:dyDescent="0.25">
      <c r="A39" s="203"/>
      <c r="B39" s="205"/>
      <c r="C39" s="28" t="s">
        <v>51</v>
      </c>
      <c r="D39" s="29" t="s">
        <v>41</v>
      </c>
      <c r="E39" s="30" t="e">
        <f>E41/E40*100</f>
        <v>#DIV/0!</v>
      </c>
      <c r="F39" s="30">
        <f>IF(F40&gt;0,F41/F40*100,0)</f>
        <v>0</v>
      </c>
      <c r="G39" s="30" t="e">
        <f>IF(F39/E39*100&gt;100,100,F39/E39*100)</f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21" customFormat="1" x14ac:dyDescent="0.25">
      <c r="A40" s="203"/>
      <c r="B40" s="205"/>
      <c r="C40" s="31" t="s">
        <v>52</v>
      </c>
      <c r="D40" s="32" t="s">
        <v>53</v>
      </c>
      <c r="E40" s="38">
        <f>F40</f>
        <v>0</v>
      </c>
      <c r="F40" s="133">
        <v>0</v>
      </c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21" customFormat="1" x14ac:dyDescent="0.25">
      <c r="A41" s="203"/>
      <c r="B41" s="205"/>
      <c r="C41" s="31" t="s">
        <v>54</v>
      </c>
      <c r="D41" s="32" t="s">
        <v>53</v>
      </c>
      <c r="E41" s="38">
        <f>E40</f>
        <v>0</v>
      </c>
      <c r="F41" s="39">
        <f>F40</f>
        <v>0</v>
      </c>
      <c r="G41" s="3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21" customFormat="1" ht="25.5" x14ac:dyDescent="0.25">
      <c r="A42" s="203"/>
      <c r="B42" s="205"/>
      <c r="C42" s="28" t="s">
        <v>55</v>
      </c>
      <c r="D42" s="29" t="s">
        <v>41</v>
      </c>
      <c r="E42" s="30" t="e">
        <f>ROUND((E44/E43*100),1)</f>
        <v>#DIV/0!</v>
      </c>
      <c r="F42" s="30">
        <f>IF(F43&gt;0,ROUND((F44/F43*100),1),0)</f>
        <v>0</v>
      </c>
      <c r="G42" s="30" t="e">
        <f>IF(F42/E42*100&gt;100,100,F42/E42*100)</f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21" customFormat="1" x14ac:dyDescent="0.25">
      <c r="A43" s="203"/>
      <c r="B43" s="205"/>
      <c r="C43" s="31" t="s">
        <v>56</v>
      </c>
      <c r="D43" s="32" t="s">
        <v>50</v>
      </c>
      <c r="E43" s="33">
        <f>F43</f>
        <v>0</v>
      </c>
      <c r="F43" s="40"/>
      <c r="G43" s="3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21" customFormat="1" x14ac:dyDescent="0.25">
      <c r="A44" s="203"/>
      <c r="B44" s="205"/>
      <c r="C44" s="31" t="s">
        <v>57</v>
      </c>
      <c r="D44" s="32" t="s">
        <v>50</v>
      </c>
      <c r="E44" s="33">
        <f>E43*D21%</f>
        <v>0</v>
      </c>
      <c r="F44" s="40"/>
      <c r="G44" s="3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x14ac:dyDescent="0.25">
      <c r="A45" s="203"/>
      <c r="B45" s="205"/>
      <c r="C45" s="207" t="s">
        <v>12</v>
      </c>
      <c r="D45" s="207"/>
      <c r="E45" s="207"/>
      <c r="F45" s="207"/>
      <c r="G45" s="41" t="e">
        <f>(G32+G39+G42)/3</f>
        <v>#DIV/0!</v>
      </c>
    </row>
    <row r="46" spans="1:78" s="21" customFormat="1" x14ac:dyDescent="0.25">
      <c r="A46" s="203"/>
      <c r="B46" s="205"/>
      <c r="C46" s="42" t="s">
        <v>58</v>
      </c>
      <c r="D46" s="42"/>
      <c r="E46" s="43" t="s">
        <v>59</v>
      </c>
      <c r="F46" s="43" t="s">
        <v>60</v>
      </c>
      <c r="G46" s="44" t="s">
        <v>15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78" s="21" customFormat="1" x14ac:dyDescent="0.25">
      <c r="A47" s="203"/>
      <c r="B47" s="205"/>
      <c r="C47" s="45" t="s">
        <v>61</v>
      </c>
      <c r="D47" s="46" t="s">
        <v>50</v>
      </c>
      <c r="E47" s="87">
        <f>ROUND(((E48+E49+E50+E57+E58+E59+E51+E52+E53+E54+E55+E56)/12),2)</f>
        <v>0</v>
      </c>
      <c r="F47" s="87">
        <f>ROUND(((F48+F49+F50+F57+F58+F59+F51+F52+F53+F54+F55+F56)/3),2)</f>
        <v>0</v>
      </c>
      <c r="G47" s="30" t="e">
        <f>IF(F47/E47*100&gt;100,100,F47/E47*100)</f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78" s="21" customFormat="1" x14ac:dyDescent="0.25">
      <c r="A48" s="203"/>
      <c r="B48" s="205"/>
      <c r="C48" s="47" t="s">
        <v>62</v>
      </c>
      <c r="D48" s="48" t="s">
        <v>50</v>
      </c>
      <c r="E48" s="33">
        <v>0</v>
      </c>
      <c r="F48" s="40"/>
      <c r="G48" s="4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21" customFormat="1" x14ac:dyDescent="0.25">
      <c r="A49" s="203"/>
      <c r="B49" s="205"/>
      <c r="C49" s="47" t="s">
        <v>63</v>
      </c>
      <c r="D49" s="48" t="s">
        <v>50</v>
      </c>
      <c r="E49" s="33">
        <v>0</v>
      </c>
      <c r="F49" s="40"/>
      <c r="G49" s="4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s="21" customFormat="1" x14ac:dyDescent="0.25">
      <c r="A50" s="203"/>
      <c r="B50" s="205"/>
      <c r="C50" s="47" t="s">
        <v>64</v>
      </c>
      <c r="D50" s="48" t="s">
        <v>50</v>
      </c>
      <c r="E50" s="33">
        <v>0</v>
      </c>
      <c r="F50" s="40"/>
      <c r="G50" s="4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s="21" customFormat="1" x14ac:dyDescent="0.25">
      <c r="A51" s="203"/>
      <c r="B51" s="205"/>
      <c r="C51" s="47" t="s">
        <v>65</v>
      </c>
      <c r="D51" s="48" t="s">
        <v>50</v>
      </c>
      <c r="E51" s="33">
        <v>0</v>
      </c>
      <c r="F51" s="33"/>
      <c r="G51" s="4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s="21" customFormat="1" x14ac:dyDescent="0.25">
      <c r="A52" s="203"/>
      <c r="B52" s="205"/>
      <c r="C52" s="47" t="s">
        <v>66</v>
      </c>
      <c r="D52" s="48" t="s">
        <v>50</v>
      </c>
      <c r="E52" s="33">
        <v>0</v>
      </c>
      <c r="F52" s="33"/>
      <c r="G52" s="4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s="21" customFormat="1" x14ac:dyDescent="0.25">
      <c r="A53" s="203"/>
      <c r="B53" s="205"/>
      <c r="C53" s="47" t="s">
        <v>67</v>
      </c>
      <c r="D53" s="48" t="s">
        <v>50</v>
      </c>
      <c r="E53" s="33">
        <v>0</v>
      </c>
      <c r="F53" s="33"/>
      <c r="G53" s="4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21" customFormat="1" x14ac:dyDescent="0.25">
      <c r="A54" s="203"/>
      <c r="B54" s="205"/>
      <c r="C54" s="47" t="s">
        <v>68</v>
      </c>
      <c r="D54" s="48" t="s">
        <v>50</v>
      </c>
      <c r="E54" s="33">
        <v>0</v>
      </c>
      <c r="F54" s="33"/>
      <c r="G54" s="4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21" customFormat="1" x14ac:dyDescent="0.25">
      <c r="A55" s="203"/>
      <c r="B55" s="205"/>
      <c r="C55" s="47" t="s">
        <v>69</v>
      </c>
      <c r="D55" s="48" t="s">
        <v>50</v>
      </c>
      <c r="E55" s="33">
        <v>0</v>
      </c>
      <c r="F55" s="33"/>
      <c r="G55" s="4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21" customFormat="1" x14ac:dyDescent="0.25">
      <c r="A56" s="203"/>
      <c r="B56" s="205"/>
      <c r="C56" s="47" t="s">
        <v>70</v>
      </c>
      <c r="D56" s="48" t="s">
        <v>50</v>
      </c>
      <c r="E56" s="33">
        <v>0</v>
      </c>
      <c r="F56" s="33"/>
      <c r="G56" s="4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s="21" customFormat="1" x14ac:dyDescent="0.25">
      <c r="A57" s="203"/>
      <c r="B57" s="205"/>
      <c r="C57" s="47" t="s">
        <v>71</v>
      </c>
      <c r="D57" s="48" t="s">
        <v>50</v>
      </c>
      <c r="E57" s="33">
        <v>0</v>
      </c>
      <c r="F57" s="33"/>
      <c r="G57" s="4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s="21" customFormat="1" x14ac:dyDescent="0.25">
      <c r="A58" s="203"/>
      <c r="B58" s="205"/>
      <c r="C58" s="47" t="s">
        <v>72</v>
      </c>
      <c r="D58" s="48" t="s">
        <v>50</v>
      </c>
      <c r="E58" s="33">
        <v>0</v>
      </c>
      <c r="F58" s="33"/>
      <c r="G58" s="4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s="21" customFormat="1" x14ac:dyDescent="0.25">
      <c r="A59" s="203"/>
      <c r="B59" s="205"/>
      <c r="C59" s="47" t="s">
        <v>73</v>
      </c>
      <c r="D59" s="48" t="s">
        <v>50</v>
      </c>
      <c r="E59" s="33">
        <v>0</v>
      </c>
      <c r="F59" s="33"/>
      <c r="G59" s="4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x14ac:dyDescent="0.25">
      <c r="A60" s="203"/>
      <c r="B60" s="206"/>
      <c r="C60" s="208" t="s">
        <v>74</v>
      </c>
      <c r="D60" s="208"/>
      <c r="E60" s="208"/>
      <c r="F60" s="208"/>
      <c r="G60" s="50" t="e">
        <f>(G45+G47)/2</f>
        <v>#DIV/0!</v>
      </c>
      <c r="H60" s="34"/>
    </row>
    <row r="61" spans="1:68" x14ac:dyDescent="0.25">
      <c r="B61" s="196"/>
      <c r="C61" s="196"/>
      <c r="H61" s="34"/>
      <c r="I61" s="34"/>
      <c r="J61" s="34"/>
      <c r="K61" s="34"/>
      <c r="L61" s="34"/>
      <c r="M61" s="34"/>
    </row>
    <row r="62" spans="1:68" x14ac:dyDescent="0.25">
      <c r="B62" s="196" t="s">
        <v>28</v>
      </c>
      <c r="C62" s="196"/>
    </row>
  </sheetData>
  <mergeCells count="30">
    <mergeCell ref="B62:C62"/>
    <mergeCell ref="B24:C24"/>
    <mergeCell ref="A25:G25"/>
    <mergeCell ref="A26:G26"/>
    <mergeCell ref="A27:A29"/>
    <mergeCell ref="B27:G27"/>
    <mergeCell ref="B28:B29"/>
    <mergeCell ref="C28:G28"/>
    <mergeCell ref="A31:A60"/>
    <mergeCell ref="B31:B60"/>
    <mergeCell ref="C45:F45"/>
    <mergeCell ref="C60:F60"/>
    <mergeCell ref="B61:C61"/>
    <mergeCell ref="K14:K17"/>
    <mergeCell ref="B15:B16"/>
    <mergeCell ref="C15:G16"/>
    <mergeCell ref="H15:J16"/>
    <mergeCell ref="A19:A22"/>
    <mergeCell ref="B19:B21"/>
    <mergeCell ref="H19:H21"/>
    <mergeCell ref="I19:I21"/>
    <mergeCell ref="J19:J21"/>
    <mergeCell ref="K19:K21"/>
    <mergeCell ref="A14:A17"/>
    <mergeCell ref="B14:J14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scale="4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31</vt:i4>
      </vt:variant>
    </vt:vector>
  </HeadingPairs>
  <TitlesOfParts>
    <vt:vector size="63" baseType="lpstr">
      <vt:lpstr>Название листов</vt:lpstr>
      <vt:lpstr>1</vt:lpstr>
      <vt:lpstr>2</vt:lpstr>
      <vt:lpstr>3</vt:lpstr>
      <vt:lpstr>4</vt:lpstr>
      <vt:lpstr>5</vt:lpstr>
      <vt:lpstr>6</vt:lpstr>
      <vt:lpstr>7</vt:lpstr>
      <vt:lpstr>9</vt:lpstr>
      <vt:lpstr>10</vt:lpstr>
      <vt:lpstr>11</vt:lpstr>
      <vt:lpstr>12</vt:lpstr>
      <vt:lpstr>13</vt:lpstr>
      <vt:lpstr>14</vt:lpstr>
      <vt:lpstr>8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Оценка от учреждения</vt:lpstr>
      <vt:lpstr>СВЕРКА ДЕТЕЙ и кол-ва штатов</vt:lpstr>
      <vt:lpstr>Отчет 2020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'Название листов'!Область_печати</vt:lpstr>
      <vt:lpstr>'Отчет 2020'!Область_печати</vt:lpstr>
      <vt:lpstr>'Оценка от учреждения'!Область_печати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2021-01-19T08:17:32Z</dcterms:modified>
</cp:coreProperties>
</file>